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U16-OCUPW" sheetId="1" r:id="rId1"/>
    <sheet name="U16-OCUPW SL" sheetId="15" r:id="rId2"/>
    <sheet name="U16-OCUPW GS" sheetId="14" r:id="rId3"/>
    <sheet name="U16-OCUPW Other" sheetId="13" r:id="rId4"/>
    <sheet name="U16-OCUPW Runs" sheetId="12" r:id="rId5"/>
    <sheet name="Points Table" sheetId="2" r:id="rId6"/>
    <sheet name="NAT18.5132" sheetId="7" r:id="rId7"/>
    <sheet name="NAT18.5133" sheetId="8" r:id="rId8"/>
    <sheet name="NAT18.5134" sheetId="9" r:id="rId9"/>
    <sheet name="NAT18.5135" sheetId="10" r:id="rId10"/>
    <sheet name="NAT18.5136" sheetId="11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2" l="1"/>
  <c r="U4" i="12" s="1"/>
  <c r="T5" i="12"/>
  <c r="U5" i="12" s="1"/>
  <c r="T6" i="12"/>
  <c r="U6" i="12" s="1"/>
  <c r="T7" i="12"/>
  <c r="U7" i="12" s="1"/>
  <c r="T8" i="12"/>
  <c r="U8" i="12" s="1"/>
  <c r="T9" i="12"/>
  <c r="U9" i="12" s="1"/>
  <c r="T10" i="12"/>
  <c r="U10" i="12" s="1"/>
  <c r="T11" i="12"/>
  <c r="U11" i="12" s="1"/>
  <c r="T12" i="12"/>
  <c r="U12" i="12" s="1"/>
  <c r="T13" i="12"/>
  <c r="U13" i="12" s="1"/>
  <c r="T14" i="12"/>
  <c r="U14" i="12" s="1"/>
  <c r="T15" i="12"/>
  <c r="U15" i="12" s="1"/>
  <c r="T16" i="12"/>
  <c r="U16" i="12" s="1"/>
  <c r="T17" i="12"/>
  <c r="U17" i="12" s="1"/>
  <c r="T18" i="12"/>
  <c r="U18" i="12" s="1"/>
  <c r="T19" i="12"/>
  <c r="U19" i="12" s="1"/>
  <c r="T20" i="12"/>
  <c r="U20" i="12" s="1"/>
  <c r="T21" i="12"/>
  <c r="U21" i="12" s="1"/>
  <c r="T22" i="12"/>
  <c r="U22" i="12" s="1"/>
  <c r="T23" i="12"/>
  <c r="U23" i="12" s="1"/>
  <c r="T24" i="12"/>
  <c r="U24" i="12" s="1"/>
  <c r="T25" i="12"/>
  <c r="U25" i="12" s="1"/>
  <c r="T26" i="12"/>
  <c r="U26" i="12" s="1"/>
  <c r="T27" i="12"/>
  <c r="U27" i="12" s="1"/>
  <c r="T28" i="12"/>
  <c r="U28" i="12" s="1"/>
  <c r="T29" i="12"/>
  <c r="U29" i="12" s="1"/>
  <c r="T30" i="12"/>
  <c r="U30" i="12" s="1"/>
  <c r="T31" i="12"/>
  <c r="U31" i="12" s="1"/>
  <c r="T32" i="12"/>
  <c r="U32" i="12" s="1"/>
  <c r="T33" i="12"/>
  <c r="U33" i="12" s="1"/>
  <c r="T34" i="12"/>
  <c r="U34" i="12" s="1"/>
  <c r="T35" i="12"/>
  <c r="U35" i="12" s="1"/>
  <c r="T36" i="12"/>
  <c r="U36" i="12" s="1"/>
  <c r="T37" i="12"/>
  <c r="U37" i="12" s="1"/>
  <c r="T38" i="12"/>
  <c r="U38" i="12" s="1"/>
  <c r="T39" i="12"/>
  <c r="U39" i="12" s="1"/>
  <c r="T40" i="12"/>
  <c r="U40" i="12" s="1"/>
  <c r="T41" i="12"/>
  <c r="U41" i="12" s="1"/>
  <c r="T42" i="12"/>
  <c r="U42" i="12" s="1"/>
  <c r="T43" i="12"/>
  <c r="U43" i="12" s="1"/>
  <c r="T44" i="12"/>
  <c r="U44" i="12" s="1"/>
  <c r="T45" i="12"/>
  <c r="U45" i="12" s="1"/>
  <c r="T46" i="12"/>
  <c r="U46" i="12" s="1"/>
  <c r="T47" i="12"/>
  <c r="U47" i="12" s="1"/>
  <c r="T48" i="12"/>
  <c r="U48" i="12" s="1"/>
  <c r="T49" i="12"/>
  <c r="U49" i="12" s="1"/>
  <c r="T50" i="12"/>
  <c r="U50" i="12" s="1"/>
  <c r="T51" i="12"/>
  <c r="U51" i="12" s="1"/>
  <c r="T52" i="12"/>
  <c r="U52" i="12" s="1"/>
  <c r="T53" i="12"/>
  <c r="U53" i="12" s="1"/>
  <c r="T54" i="12"/>
  <c r="U54" i="12" s="1"/>
  <c r="T55" i="12"/>
  <c r="U55" i="12" s="1"/>
  <c r="T56" i="12"/>
  <c r="U56" i="12" s="1"/>
  <c r="T57" i="12"/>
  <c r="U57" i="12" s="1"/>
  <c r="T58" i="12"/>
  <c r="U58" i="12" s="1"/>
  <c r="T59" i="12"/>
  <c r="U59" i="12" s="1"/>
  <c r="T60" i="12"/>
  <c r="U60" i="12" s="1"/>
  <c r="T61" i="12"/>
  <c r="U61" i="12" s="1"/>
  <c r="T62" i="12"/>
  <c r="U62" i="12" s="1"/>
  <c r="T63" i="12"/>
  <c r="U63" i="12" s="1"/>
  <c r="T64" i="12"/>
  <c r="U64" i="12" s="1"/>
  <c r="T65" i="12"/>
  <c r="U65" i="12" s="1"/>
  <c r="T66" i="12"/>
  <c r="U66" i="12" s="1"/>
  <c r="T67" i="12"/>
  <c r="U67" i="12" s="1"/>
  <c r="T68" i="12"/>
  <c r="U68" i="12" s="1"/>
  <c r="T69" i="12"/>
  <c r="U69" i="12" s="1"/>
  <c r="T70" i="12"/>
  <c r="U70" i="12" s="1"/>
  <c r="T71" i="12"/>
  <c r="U71" i="12" s="1"/>
  <c r="T72" i="12"/>
  <c r="U72" i="12" s="1"/>
  <c r="T73" i="12"/>
  <c r="U73" i="12" s="1"/>
  <c r="T74" i="12"/>
  <c r="U74" i="12" s="1"/>
  <c r="T75" i="12"/>
  <c r="U75" i="12" s="1"/>
  <c r="T76" i="12"/>
  <c r="U76" i="12" s="1"/>
  <c r="T77" i="12"/>
  <c r="U77" i="12" s="1"/>
  <c r="T78" i="12"/>
  <c r="U78" i="12" s="1"/>
  <c r="T79" i="12"/>
  <c r="U79" i="12" s="1"/>
  <c r="T80" i="12"/>
  <c r="U80" i="12" s="1"/>
  <c r="T81" i="12"/>
  <c r="U81" i="12" s="1"/>
  <c r="T82" i="12"/>
  <c r="U82" i="12" s="1"/>
  <c r="T83" i="12"/>
  <c r="U83" i="12" s="1"/>
  <c r="T84" i="12"/>
  <c r="U84" i="12" s="1"/>
  <c r="T85" i="12"/>
  <c r="U85" i="12" s="1"/>
  <c r="T86" i="12"/>
  <c r="U86" i="12" s="1"/>
  <c r="T87" i="12"/>
  <c r="U87" i="12" s="1"/>
  <c r="T88" i="12"/>
  <c r="U88" i="12" s="1"/>
  <c r="T89" i="12"/>
  <c r="U89" i="12" s="1"/>
  <c r="T90" i="12"/>
  <c r="U90" i="12" s="1"/>
  <c r="T91" i="12"/>
  <c r="U91" i="12" s="1"/>
  <c r="T92" i="12"/>
  <c r="U92" i="12" s="1"/>
  <c r="T93" i="12"/>
  <c r="U93" i="12" s="1"/>
  <c r="T94" i="12"/>
  <c r="U94" i="12" s="1"/>
  <c r="T95" i="12"/>
  <c r="U95" i="12" s="1"/>
  <c r="T96" i="12"/>
  <c r="U96" i="12" s="1"/>
  <c r="T97" i="12"/>
  <c r="U97" i="12" s="1"/>
  <c r="T98" i="12"/>
  <c r="U98" i="12" s="1"/>
  <c r="T99" i="12"/>
  <c r="U99" i="12" s="1"/>
  <c r="T100" i="12"/>
  <c r="U100" i="12" s="1"/>
  <c r="T101" i="12"/>
  <c r="U101" i="12" s="1"/>
  <c r="T102" i="12"/>
  <c r="U102" i="12" s="1"/>
  <c r="T103" i="12"/>
  <c r="U103" i="12" s="1"/>
  <c r="T104" i="12"/>
  <c r="U104" i="12" s="1"/>
  <c r="T105" i="12"/>
  <c r="U105" i="12" s="1"/>
  <c r="T106" i="12"/>
  <c r="U106" i="12" s="1"/>
  <c r="T107" i="12"/>
  <c r="U107" i="12" s="1"/>
  <c r="T108" i="12"/>
  <c r="U108" i="12" s="1"/>
  <c r="T109" i="12"/>
  <c r="U109" i="12" s="1"/>
  <c r="T110" i="12"/>
  <c r="U110" i="12" s="1"/>
  <c r="T111" i="12"/>
  <c r="U111" i="12" s="1"/>
  <c r="T112" i="12"/>
  <c r="U112" i="12" s="1"/>
  <c r="T113" i="12"/>
  <c r="U113" i="12" s="1"/>
  <c r="T114" i="12"/>
  <c r="U114" i="12" s="1"/>
  <c r="T115" i="12"/>
  <c r="U115" i="12" s="1"/>
  <c r="T116" i="12"/>
  <c r="U116" i="12" s="1"/>
  <c r="T117" i="12"/>
  <c r="U117" i="12" s="1"/>
  <c r="T118" i="12"/>
  <c r="U118" i="12" s="1"/>
  <c r="T119" i="12"/>
  <c r="U119" i="12" s="1"/>
  <c r="T120" i="12"/>
  <c r="U120" i="12" s="1"/>
  <c r="R4" i="12"/>
  <c r="S4" i="12" s="1"/>
  <c r="R5" i="12"/>
  <c r="S5" i="12" s="1"/>
  <c r="R6" i="12"/>
  <c r="S6" i="12" s="1"/>
  <c r="R7" i="12"/>
  <c r="S7" i="12" s="1"/>
  <c r="R8" i="12"/>
  <c r="S8" i="12" s="1"/>
  <c r="R9" i="12"/>
  <c r="S9" i="12" s="1"/>
  <c r="R10" i="12"/>
  <c r="S10" i="12" s="1"/>
  <c r="R11" i="12"/>
  <c r="S11" i="12" s="1"/>
  <c r="R12" i="12"/>
  <c r="S12" i="12" s="1"/>
  <c r="R13" i="12"/>
  <c r="S13" i="12" s="1"/>
  <c r="R14" i="12"/>
  <c r="S14" i="12" s="1"/>
  <c r="R15" i="12"/>
  <c r="S15" i="12" s="1"/>
  <c r="R16" i="12"/>
  <c r="S16" i="12" s="1"/>
  <c r="R17" i="12"/>
  <c r="S17" i="12" s="1"/>
  <c r="R18" i="12"/>
  <c r="S18" i="12" s="1"/>
  <c r="R19" i="12"/>
  <c r="S19" i="12" s="1"/>
  <c r="R20" i="12"/>
  <c r="S20" i="12" s="1"/>
  <c r="R21" i="12"/>
  <c r="S21" i="12" s="1"/>
  <c r="R22" i="12"/>
  <c r="S22" i="12" s="1"/>
  <c r="R23" i="12"/>
  <c r="S23" i="12" s="1"/>
  <c r="R24" i="12"/>
  <c r="S24" i="12" s="1"/>
  <c r="R25" i="12"/>
  <c r="S25" i="12" s="1"/>
  <c r="R26" i="12"/>
  <c r="S26" i="12" s="1"/>
  <c r="R27" i="12"/>
  <c r="S27" i="12" s="1"/>
  <c r="R28" i="12"/>
  <c r="S28" i="12" s="1"/>
  <c r="R29" i="12"/>
  <c r="S29" i="12" s="1"/>
  <c r="R30" i="12"/>
  <c r="S30" i="12" s="1"/>
  <c r="R31" i="12"/>
  <c r="S31" i="12" s="1"/>
  <c r="R32" i="12"/>
  <c r="S32" i="12" s="1"/>
  <c r="R33" i="12"/>
  <c r="S33" i="12" s="1"/>
  <c r="R34" i="12"/>
  <c r="S34" i="12" s="1"/>
  <c r="R35" i="12"/>
  <c r="S35" i="12" s="1"/>
  <c r="R36" i="12"/>
  <c r="S36" i="12" s="1"/>
  <c r="R37" i="12"/>
  <c r="S37" i="12" s="1"/>
  <c r="R38" i="12"/>
  <c r="S38" i="12" s="1"/>
  <c r="R39" i="12"/>
  <c r="S39" i="12" s="1"/>
  <c r="R40" i="12"/>
  <c r="S40" i="12" s="1"/>
  <c r="R41" i="12"/>
  <c r="S41" i="12" s="1"/>
  <c r="R42" i="12"/>
  <c r="S42" i="12" s="1"/>
  <c r="R43" i="12"/>
  <c r="S43" i="12" s="1"/>
  <c r="R44" i="12"/>
  <c r="S44" i="12" s="1"/>
  <c r="R45" i="12"/>
  <c r="S45" i="12" s="1"/>
  <c r="R46" i="12"/>
  <c r="S46" i="12" s="1"/>
  <c r="R47" i="12"/>
  <c r="S47" i="12" s="1"/>
  <c r="R48" i="12"/>
  <c r="S48" i="12" s="1"/>
  <c r="R49" i="12"/>
  <c r="S49" i="12" s="1"/>
  <c r="R50" i="12"/>
  <c r="S50" i="12" s="1"/>
  <c r="R51" i="12"/>
  <c r="S51" i="12" s="1"/>
  <c r="R52" i="12"/>
  <c r="S52" i="12" s="1"/>
  <c r="R53" i="12"/>
  <c r="S53" i="12" s="1"/>
  <c r="R54" i="12"/>
  <c r="S54" i="12" s="1"/>
  <c r="R55" i="12"/>
  <c r="S55" i="12" s="1"/>
  <c r="R56" i="12"/>
  <c r="S56" i="12" s="1"/>
  <c r="R57" i="12"/>
  <c r="S57" i="12" s="1"/>
  <c r="R58" i="12"/>
  <c r="S58" i="12" s="1"/>
  <c r="R59" i="12"/>
  <c r="S59" i="12" s="1"/>
  <c r="R60" i="12"/>
  <c r="S60" i="12" s="1"/>
  <c r="R61" i="12"/>
  <c r="S61" i="12" s="1"/>
  <c r="R62" i="12"/>
  <c r="S62" i="12" s="1"/>
  <c r="R63" i="12"/>
  <c r="S63" i="12" s="1"/>
  <c r="R64" i="12"/>
  <c r="S64" i="12" s="1"/>
  <c r="R65" i="12"/>
  <c r="S65" i="12" s="1"/>
  <c r="R66" i="12"/>
  <c r="S66" i="12" s="1"/>
  <c r="R67" i="12"/>
  <c r="S67" i="12" s="1"/>
  <c r="R68" i="12"/>
  <c r="S68" i="12" s="1"/>
  <c r="R69" i="12"/>
  <c r="S69" i="12" s="1"/>
  <c r="R70" i="12"/>
  <c r="S70" i="12" s="1"/>
  <c r="R71" i="12"/>
  <c r="S71" i="12" s="1"/>
  <c r="R72" i="12"/>
  <c r="S72" i="12" s="1"/>
  <c r="R73" i="12"/>
  <c r="S73" i="12" s="1"/>
  <c r="R74" i="12"/>
  <c r="S74" i="12" s="1"/>
  <c r="R75" i="12"/>
  <c r="S75" i="12" s="1"/>
  <c r="R76" i="12"/>
  <c r="S76" i="12" s="1"/>
  <c r="R77" i="12"/>
  <c r="S77" i="12" s="1"/>
  <c r="R78" i="12"/>
  <c r="S78" i="12" s="1"/>
  <c r="R79" i="12"/>
  <c r="S79" i="12" s="1"/>
  <c r="R80" i="12"/>
  <c r="S80" i="12" s="1"/>
  <c r="R81" i="12"/>
  <c r="S81" i="12" s="1"/>
  <c r="R82" i="12"/>
  <c r="S82" i="12" s="1"/>
  <c r="R83" i="12"/>
  <c r="S83" i="12" s="1"/>
  <c r="R84" i="12"/>
  <c r="S84" i="12" s="1"/>
  <c r="R85" i="12"/>
  <c r="S85" i="12" s="1"/>
  <c r="R86" i="12"/>
  <c r="S86" i="12" s="1"/>
  <c r="R87" i="12"/>
  <c r="S87" i="12" s="1"/>
  <c r="R88" i="12"/>
  <c r="S88" i="12" s="1"/>
  <c r="R89" i="12"/>
  <c r="S89" i="12" s="1"/>
  <c r="R90" i="12"/>
  <c r="S90" i="12" s="1"/>
  <c r="R91" i="12"/>
  <c r="S91" i="12" s="1"/>
  <c r="R92" i="12"/>
  <c r="S92" i="12" s="1"/>
  <c r="R93" i="12"/>
  <c r="S93" i="12" s="1"/>
  <c r="R94" i="12"/>
  <c r="S94" i="12" s="1"/>
  <c r="R95" i="12"/>
  <c r="S95" i="12" s="1"/>
  <c r="R96" i="12"/>
  <c r="S96" i="12" s="1"/>
  <c r="R97" i="12"/>
  <c r="S97" i="12" s="1"/>
  <c r="R98" i="12"/>
  <c r="S98" i="12" s="1"/>
  <c r="R99" i="12"/>
  <c r="S99" i="12" s="1"/>
  <c r="R100" i="12"/>
  <c r="S100" i="12" s="1"/>
  <c r="R101" i="12"/>
  <c r="S101" i="12" s="1"/>
  <c r="R102" i="12"/>
  <c r="S102" i="12" s="1"/>
  <c r="R103" i="12"/>
  <c r="S103" i="12" s="1"/>
  <c r="R104" i="12"/>
  <c r="S104" i="12" s="1"/>
  <c r="R105" i="12"/>
  <c r="S105" i="12" s="1"/>
  <c r="R106" i="12"/>
  <c r="S106" i="12" s="1"/>
  <c r="R107" i="12"/>
  <c r="S107" i="12" s="1"/>
  <c r="R108" i="12"/>
  <c r="S108" i="12" s="1"/>
  <c r="R109" i="12"/>
  <c r="S109" i="12" s="1"/>
  <c r="R110" i="12"/>
  <c r="S110" i="12" s="1"/>
  <c r="R111" i="12"/>
  <c r="S111" i="12" s="1"/>
  <c r="R112" i="12"/>
  <c r="S112" i="12" s="1"/>
  <c r="R113" i="12"/>
  <c r="S113" i="12" s="1"/>
  <c r="R114" i="12"/>
  <c r="S114" i="12" s="1"/>
  <c r="R115" i="12"/>
  <c r="S115" i="12" s="1"/>
  <c r="R116" i="12"/>
  <c r="S116" i="12" s="1"/>
  <c r="R117" i="12"/>
  <c r="S117" i="12" s="1"/>
  <c r="R118" i="12"/>
  <c r="S118" i="12" s="1"/>
  <c r="R119" i="12"/>
  <c r="S119" i="12" s="1"/>
  <c r="R120" i="12"/>
  <c r="S120" i="12" s="1"/>
  <c r="P4" i="12"/>
  <c r="Q4" i="12" s="1"/>
  <c r="P5" i="12"/>
  <c r="Q5" i="12" s="1"/>
  <c r="P6" i="12"/>
  <c r="Q6" i="12" s="1"/>
  <c r="P7" i="12"/>
  <c r="Q7" i="12" s="1"/>
  <c r="P8" i="12"/>
  <c r="Q8" i="12" s="1"/>
  <c r="P9" i="12"/>
  <c r="Q9" i="12" s="1"/>
  <c r="P10" i="12"/>
  <c r="Q10" i="12" s="1"/>
  <c r="P11" i="12"/>
  <c r="Q11" i="12" s="1"/>
  <c r="P12" i="12"/>
  <c r="Q12" i="12" s="1"/>
  <c r="P13" i="12"/>
  <c r="Q13" i="12" s="1"/>
  <c r="P14" i="12"/>
  <c r="Q14" i="12" s="1"/>
  <c r="P15" i="12"/>
  <c r="Q15" i="12" s="1"/>
  <c r="P16" i="12"/>
  <c r="Q16" i="12" s="1"/>
  <c r="P17" i="12"/>
  <c r="Q17" i="12" s="1"/>
  <c r="P18" i="12"/>
  <c r="Q18" i="12" s="1"/>
  <c r="P19" i="12"/>
  <c r="Q19" i="12" s="1"/>
  <c r="P20" i="12"/>
  <c r="Q20" i="12" s="1"/>
  <c r="P21" i="12"/>
  <c r="Q21" i="12" s="1"/>
  <c r="P22" i="12"/>
  <c r="Q22" i="12" s="1"/>
  <c r="P23" i="12"/>
  <c r="Q23" i="12" s="1"/>
  <c r="P24" i="12"/>
  <c r="Q24" i="12" s="1"/>
  <c r="P25" i="12"/>
  <c r="Q25" i="12" s="1"/>
  <c r="P26" i="12"/>
  <c r="Q26" i="12" s="1"/>
  <c r="P27" i="12"/>
  <c r="Q27" i="12" s="1"/>
  <c r="P28" i="12"/>
  <c r="Q28" i="12" s="1"/>
  <c r="P29" i="12"/>
  <c r="Q29" i="12" s="1"/>
  <c r="P30" i="12"/>
  <c r="Q30" i="12" s="1"/>
  <c r="P31" i="12"/>
  <c r="Q31" i="12" s="1"/>
  <c r="P32" i="12"/>
  <c r="Q32" i="12" s="1"/>
  <c r="P33" i="12"/>
  <c r="Q33" i="12" s="1"/>
  <c r="P34" i="12"/>
  <c r="Q34" i="12" s="1"/>
  <c r="P35" i="12"/>
  <c r="Q35" i="12" s="1"/>
  <c r="P36" i="12"/>
  <c r="Q36" i="12" s="1"/>
  <c r="P37" i="12"/>
  <c r="Q37" i="12" s="1"/>
  <c r="P38" i="12"/>
  <c r="Q38" i="12" s="1"/>
  <c r="P39" i="12"/>
  <c r="Q39" i="12" s="1"/>
  <c r="P40" i="12"/>
  <c r="Q40" i="12" s="1"/>
  <c r="P41" i="12"/>
  <c r="Q41" i="12" s="1"/>
  <c r="P42" i="12"/>
  <c r="Q42" i="12" s="1"/>
  <c r="P43" i="12"/>
  <c r="Q43" i="12" s="1"/>
  <c r="P44" i="12"/>
  <c r="Q44" i="12" s="1"/>
  <c r="P45" i="12"/>
  <c r="Q45" i="12" s="1"/>
  <c r="P46" i="12"/>
  <c r="Q46" i="12" s="1"/>
  <c r="P47" i="12"/>
  <c r="Q47" i="12" s="1"/>
  <c r="P48" i="12"/>
  <c r="Q48" i="12" s="1"/>
  <c r="P49" i="12"/>
  <c r="Q49" i="12" s="1"/>
  <c r="P50" i="12"/>
  <c r="Q50" i="12" s="1"/>
  <c r="P51" i="12"/>
  <c r="Q51" i="12" s="1"/>
  <c r="P52" i="12"/>
  <c r="Q52" i="12" s="1"/>
  <c r="P53" i="12"/>
  <c r="Q53" i="12" s="1"/>
  <c r="P54" i="12"/>
  <c r="Q54" i="12" s="1"/>
  <c r="P55" i="12"/>
  <c r="Q55" i="12" s="1"/>
  <c r="P56" i="12"/>
  <c r="Q56" i="12" s="1"/>
  <c r="P57" i="12"/>
  <c r="Q57" i="12" s="1"/>
  <c r="P58" i="12"/>
  <c r="Q58" i="12" s="1"/>
  <c r="P59" i="12"/>
  <c r="Q59" i="12" s="1"/>
  <c r="P60" i="12"/>
  <c r="Q60" i="12" s="1"/>
  <c r="P61" i="12"/>
  <c r="Q61" i="12" s="1"/>
  <c r="P62" i="12"/>
  <c r="Q62" i="12" s="1"/>
  <c r="P63" i="12"/>
  <c r="Q63" i="12" s="1"/>
  <c r="P64" i="12"/>
  <c r="Q64" i="12" s="1"/>
  <c r="P65" i="12"/>
  <c r="Q65" i="12" s="1"/>
  <c r="P66" i="12"/>
  <c r="Q66" i="12" s="1"/>
  <c r="P67" i="12"/>
  <c r="Q67" i="12" s="1"/>
  <c r="P68" i="12"/>
  <c r="Q68" i="12" s="1"/>
  <c r="P69" i="12"/>
  <c r="Q69" i="12" s="1"/>
  <c r="P70" i="12"/>
  <c r="Q70" i="12" s="1"/>
  <c r="P71" i="12"/>
  <c r="Q71" i="12" s="1"/>
  <c r="P72" i="12"/>
  <c r="Q72" i="12" s="1"/>
  <c r="P73" i="12"/>
  <c r="Q73" i="12" s="1"/>
  <c r="P74" i="12"/>
  <c r="Q74" i="12" s="1"/>
  <c r="P75" i="12"/>
  <c r="Q75" i="12" s="1"/>
  <c r="P76" i="12"/>
  <c r="Q76" i="12" s="1"/>
  <c r="P77" i="12"/>
  <c r="Q77" i="12" s="1"/>
  <c r="P78" i="12"/>
  <c r="Q78" i="12" s="1"/>
  <c r="P79" i="12"/>
  <c r="Q79" i="12" s="1"/>
  <c r="P80" i="12"/>
  <c r="Q80" i="12" s="1"/>
  <c r="P81" i="12"/>
  <c r="Q81" i="12" s="1"/>
  <c r="P82" i="12"/>
  <c r="Q82" i="12" s="1"/>
  <c r="P83" i="12"/>
  <c r="Q83" i="12" s="1"/>
  <c r="P84" i="12"/>
  <c r="Q84" i="12" s="1"/>
  <c r="P85" i="12"/>
  <c r="Q85" i="12" s="1"/>
  <c r="P86" i="12"/>
  <c r="Q86" i="12" s="1"/>
  <c r="P87" i="12"/>
  <c r="Q87" i="12" s="1"/>
  <c r="P88" i="12"/>
  <c r="Q88" i="12" s="1"/>
  <c r="P89" i="12"/>
  <c r="Q89" i="12" s="1"/>
  <c r="P90" i="12"/>
  <c r="Q90" i="12" s="1"/>
  <c r="P91" i="12"/>
  <c r="Q91" i="12" s="1"/>
  <c r="P92" i="12"/>
  <c r="Q92" i="12" s="1"/>
  <c r="P93" i="12"/>
  <c r="Q93" i="12" s="1"/>
  <c r="P94" i="12"/>
  <c r="Q94" i="12" s="1"/>
  <c r="P95" i="12"/>
  <c r="Q95" i="12" s="1"/>
  <c r="P96" i="12"/>
  <c r="Q96" i="12" s="1"/>
  <c r="P97" i="12"/>
  <c r="Q97" i="12" s="1"/>
  <c r="P98" i="12"/>
  <c r="Q98" i="12" s="1"/>
  <c r="P99" i="12"/>
  <c r="Q99" i="12" s="1"/>
  <c r="P100" i="12"/>
  <c r="Q100" i="12" s="1"/>
  <c r="P101" i="12"/>
  <c r="Q101" i="12" s="1"/>
  <c r="P102" i="12"/>
  <c r="Q102" i="12" s="1"/>
  <c r="P103" i="12"/>
  <c r="Q103" i="12" s="1"/>
  <c r="P104" i="12"/>
  <c r="Q104" i="12" s="1"/>
  <c r="P105" i="12"/>
  <c r="Q105" i="12" s="1"/>
  <c r="P106" i="12"/>
  <c r="Q106" i="12" s="1"/>
  <c r="P107" i="12"/>
  <c r="Q107" i="12" s="1"/>
  <c r="P108" i="12"/>
  <c r="Q108" i="12" s="1"/>
  <c r="P109" i="12"/>
  <c r="Q109" i="12" s="1"/>
  <c r="P110" i="12"/>
  <c r="Q110" i="12" s="1"/>
  <c r="P111" i="12"/>
  <c r="Q111" i="12" s="1"/>
  <c r="P112" i="12"/>
  <c r="Q112" i="12" s="1"/>
  <c r="P113" i="12"/>
  <c r="Q113" i="12" s="1"/>
  <c r="P114" i="12"/>
  <c r="Q114" i="12" s="1"/>
  <c r="P115" i="12"/>
  <c r="Q115" i="12" s="1"/>
  <c r="P116" i="12"/>
  <c r="Q116" i="12" s="1"/>
  <c r="P117" i="12"/>
  <c r="Q117" i="12" s="1"/>
  <c r="P118" i="12"/>
  <c r="Q118" i="12" s="1"/>
  <c r="P119" i="12"/>
  <c r="Q119" i="12" s="1"/>
  <c r="P120" i="12"/>
  <c r="Q120" i="12" s="1"/>
  <c r="N4" i="12"/>
  <c r="O4" i="12" s="1"/>
  <c r="N5" i="12"/>
  <c r="O5" i="12" s="1"/>
  <c r="N6" i="12"/>
  <c r="O6" i="12" s="1"/>
  <c r="N7" i="12"/>
  <c r="O7" i="12" s="1"/>
  <c r="N8" i="12"/>
  <c r="O8" i="12" s="1"/>
  <c r="N9" i="12"/>
  <c r="O9" i="12" s="1"/>
  <c r="N10" i="12"/>
  <c r="O10" i="12" s="1"/>
  <c r="N11" i="12"/>
  <c r="O11" i="12" s="1"/>
  <c r="N12" i="12"/>
  <c r="O12" i="12" s="1"/>
  <c r="N13" i="12"/>
  <c r="O13" i="12" s="1"/>
  <c r="N14" i="12"/>
  <c r="O14" i="12" s="1"/>
  <c r="N15" i="12"/>
  <c r="O15" i="12" s="1"/>
  <c r="N16" i="12"/>
  <c r="O16" i="12" s="1"/>
  <c r="N17" i="12"/>
  <c r="O17" i="12" s="1"/>
  <c r="N18" i="12"/>
  <c r="O18" i="12" s="1"/>
  <c r="N19" i="12"/>
  <c r="O19" i="12" s="1"/>
  <c r="N20" i="12"/>
  <c r="O20" i="12" s="1"/>
  <c r="N21" i="12"/>
  <c r="O21" i="12" s="1"/>
  <c r="N22" i="12"/>
  <c r="O22" i="12" s="1"/>
  <c r="N23" i="12"/>
  <c r="O23" i="12" s="1"/>
  <c r="N24" i="12"/>
  <c r="O24" i="12" s="1"/>
  <c r="N25" i="12"/>
  <c r="O25" i="12" s="1"/>
  <c r="N26" i="12"/>
  <c r="O26" i="12" s="1"/>
  <c r="N27" i="12"/>
  <c r="O27" i="12" s="1"/>
  <c r="N28" i="12"/>
  <c r="O28" i="12" s="1"/>
  <c r="N29" i="12"/>
  <c r="O29" i="12" s="1"/>
  <c r="N30" i="12"/>
  <c r="O30" i="12" s="1"/>
  <c r="N31" i="12"/>
  <c r="O31" i="12" s="1"/>
  <c r="N32" i="12"/>
  <c r="O32" i="12" s="1"/>
  <c r="N33" i="12"/>
  <c r="O33" i="12" s="1"/>
  <c r="N34" i="12"/>
  <c r="O34" i="12" s="1"/>
  <c r="N35" i="12"/>
  <c r="O35" i="12" s="1"/>
  <c r="N36" i="12"/>
  <c r="O36" i="12" s="1"/>
  <c r="N37" i="12"/>
  <c r="O37" i="12" s="1"/>
  <c r="N38" i="12"/>
  <c r="O38" i="12" s="1"/>
  <c r="N39" i="12"/>
  <c r="O39" i="12" s="1"/>
  <c r="N40" i="12"/>
  <c r="O40" i="12" s="1"/>
  <c r="N41" i="12"/>
  <c r="O41" i="12" s="1"/>
  <c r="N42" i="12"/>
  <c r="O42" i="12" s="1"/>
  <c r="N43" i="12"/>
  <c r="O43" i="12" s="1"/>
  <c r="N44" i="12"/>
  <c r="O44" i="12" s="1"/>
  <c r="N45" i="12"/>
  <c r="O45" i="12" s="1"/>
  <c r="N46" i="12"/>
  <c r="O46" i="12" s="1"/>
  <c r="N47" i="12"/>
  <c r="O47" i="12" s="1"/>
  <c r="N48" i="12"/>
  <c r="O48" i="12" s="1"/>
  <c r="N49" i="12"/>
  <c r="O49" i="12" s="1"/>
  <c r="N50" i="12"/>
  <c r="O50" i="12" s="1"/>
  <c r="N51" i="12"/>
  <c r="O51" i="12" s="1"/>
  <c r="N52" i="12"/>
  <c r="O52" i="12" s="1"/>
  <c r="N53" i="12"/>
  <c r="O53" i="12" s="1"/>
  <c r="N54" i="12"/>
  <c r="O54" i="12" s="1"/>
  <c r="N55" i="12"/>
  <c r="O55" i="12" s="1"/>
  <c r="N56" i="12"/>
  <c r="O56" i="12" s="1"/>
  <c r="N57" i="12"/>
  <c r="O57" i="12" s="1"/>
  <c r="N58" i="12"/>
  <c r="O58" i="12" s="1"/>
  <c r="N59" i="12"/>
  <c r="O59" i="12" s="1"/>
  <c r="N60" i="12"/>
  <c r="O60" i="12" s="1"/>
  <c r="N61" i="12"/>
  <c r="O61" i="12" s="1"/>
  <c r="N62" i="12"/>
  <c r="O62" i="12" s="1"/>
  <c r="N63" i="12"/>
  <c r="O63" i="12" s="1"/>
  <c r="N64" i="12"/>
  <c r="O64" i="12" s="1"/>
  <c r="N65" i="12"/>
  <c r="O65" i="12" s="1"/>
  <c r="N66" i="12"/>
  <c r="O66" i="12" s="1"/>
  <c r="N67" i="12"/>
  <c r="O67" i="12" s="1"/>
  <c r="N68" i="12"/>
  <c r="O68" i="12" s="1"/>
  <c r="N69" i="12"/>
  <c r="O69" i="12" s="1"/>
  <c r="N70" i="12"/>
  <c r="O70" i="12" s="1"/>
  <c r="N71" i="12"/>
  <c r="O71" i="12" s="1"/>
  <c r="N72" i="12"/>
  <c r="O72" i="12" s="1"/>
  <c r="N73" i="12"/>
  <c r="O73" i="12" s="1"/>
  <c r="N74" i="12"/>
  <c r="O74" i="12" s="1"/>
  <c r="N75" i="12"/>
  <c r="O75" i="12" s="1"/>
  <c r="N76" i="12"/>
  <c r="O76" i="12" s="1"/>
  <c r="N77" i="12"/>
  <c r="O77" i="12" s="1"/>
  <c r="N78" i="12"/>
  <c r="O78" i="12" s="1"/>
  <c r="N79" i="12"/>
  <c r="O79" i="12" s="1"/>
  <c r="N80" i="12"/>
  <c r="O80" i="12" s="1"/>
  <c r="N81" i="12"/>
  <c r="O81" i="12" s="1"/>
  <c r="N82" i="12"/>
  <c r="O82" i="12" s="1"/>
  <c r="N83" i="12"/>
  <c r="O83" i="12" s="1"/>
  <c r="N84" i="12"/>
  <c r="O84" i="12" s="1"/>
  <c r="N85" i="12"/>
  <c r="O85" i="12" s="1"/>
  <c r="N86" i="12"/>
  <c r="O86" i="12" s="1"/>
  <c r="N87" i="12"/>
  <c r="O87" i="12" s="1"/>
  <c r="N88" i="12"/>
  <c r="O88" i="12" s="1"/>
  <c r="N89" i="12"/>
  <c r="O89" i="12" s="1"/>
  <c r="N90" i="12"/>
  <c r="O90" i="12" s="1"/>
  <c r="N91" i="12"/>
  <c r="O91" i="12" s="1"/>
  <c r="N92" i="12"/>
  <c r="O92" i="12" s="1"/>
  <c r="N93" i="12"/>
  <c r="O93" i="12" s="1"/>
  <c r="N94" i="12"/>
  <c r="O94" i="12" s="1"/>
  <c r="N95" i="12"/>
  <c r="O95" i="12" s="1"/>
  <c r="N96" i="12"/>
  <c r="O96" i="12" s="1"/>
  <c r="N97" i="12"/>
  <c r="O97" i="12" s="1"/>
  <c r="N98" i="12"/>
  <c r="O98" i="12" s="1"/>
  <c r="N99" i="12"/>
  <c r="O99" i="12" s="1"/>
  <c r="N100" i="12"/>
  <c r="O100" i="12" s="1"/>
  <c r="N101" i="12"/>
  <c r="O101" i="12" s="1"/>
  <c r="N102" i="12"/>
  <c r="O102" i="12" s="1"/>
  <c r="N103" i="12"/>
  <c r="O103" i="12" s="1"/>
  <c r="N104" i="12"/>
  <c r="O104" i="12" s="1"/>
  <c r="N105" i="12"/>
  <c r="O105" i="12" s="1"/>
  <c r="N106" i="12"/>
  <c r="O106" i="12" s="1"/>
  <c r="N107" i="12"/>
  <c r="O107" i="12" s="1"/>
  <c r="N108" i="12"/>
  <c r="O108" i="12" s="1"/>
  <c r="N109" i="12"/>
  <c r="O109" i="12" s="1"/>
  <c r="N110" i="12"/>
  <c r="O110" i="12" s="1"/>
  <c r="N111" i="12"/>
  <c r="O111" i="12" s="1"/>
  <c r="N112" i="12"/>
  <c r="O112" i="12" s="1"/>
  <c r="N113" i="12"/>
  <c r="O113" i="12" s="1"/>
  <c r="N114" i="12"/>
  <c r="O114" i="12" s="1"/>
  <c r="N115" i="12"/>
  <c r="O115" i="12" s="1"/>
  <c r="N116" i="12"/>
  <c r="O116" i="12" s="1"/>
  <c r="N117" i="12"/>
  <c r="O117" i="12" s="1"/>
  <c r="N118" i="12"/>
  <c r="O118" i="12" s="1"/>
  <c r="N119" i="12"/>
  <c r="O119" i="12" s="1"/>
  <c r="N120" i="12"/>
  <c r="O120" i="12" s="1"/>
  <c r="L4" i="12"/>
  <c r="M4" i="12" s="1"/>
  <c r="L5" i="12"/>
  <c r="M5" i="12" s="1"/>
  <c r="L6" i="12"/>
  <c r="M6" i="12" s="1"/>
  <c r="L7" i="12"/>
  <c r="M7" i="12" s="1"/>
  <c r="L8" i="12"/>
  <c r="M8" i="12" s="1"/>
  <c r="L9" i="12"/>
  <c r="M9" i="12" s="1"/>
  <c r="L10" i="12"/>
  <c r="M10" i="12" s="1"/>
  <c r="L11" i="12"/>
  <c r="M11" i="12" s="1"/>
  <c r="L12" i="12"/>
  <c r="M12" i="12" s="1"/>
  <c r="L13" i="12"/>
  <c r="M13" i="12" s="1"/>
  <c r="L14" i="12"/>
  <c r="M14" i="12" s="1"/>
  <c r="L15" i="12"/>
  <c r="M15" i="12" s="1"/>
  <c r="L16" i="12"/>
  <c r="M16" i="12" s="1"/>
  <c r="L17" i="12"/>
  <c r="M17" i="12" s="1"/>
  <c r="L18" i="12"/>
  <c r="M18" i="12" s="1"/>
  <c r="L19" i="12"/>
  <c r="M19" i="12" s="1"/>
  <c r="L20" i="12"/>
  <c r="M20" i="12" s="1"/>
  <c r="L21" i="12"/>
  <c r="M21" i="12" s="1"/>
  <c r="L22" i="12"/>
  <c r="M22" i="12" s="1"/>
  <c r="L23" i="12"/>
  <c r="M23" i="12" s="1"/>
  <c r="L24" i="12"/>
  <c r="M24" i="12" s="1"/>
  <c r="L25" i="12"/>
  <c r="M25" i="12" s="1"/>
  <c r="L26" i="12"/>
  <c r="M26" i="12" s="1"/>
  <c r="L27" i="12"/>
  <c r="M27" i="12" s="1"/>
  <c r="L28" i="12"/>
  <c r="M28" i="12" s="1"/>
  <c r="L29" i="12"/>
  <c r="M29" i="12" s="1"/>
  <c r="L30" i="12"/>
  <c r="M30" i="12" s="1"/>
  <c r="L31" i="12"/>
  <c r="M31" i="12" s="1"/>
  <c r="L32" i="12"/>
  <c r="M32" i="12" s="1"/>
  <c r="L33" i="12"/>
  <c r="M33" i="12" s="1"/>
  <c r="L34" i="12"/>
  <c r="M34" i="12" s="1"/>
  <c r="L35" i="12"/>
  <c r="M35" i="12" s="1"/>
  <c r="L36" i="12"/>
  <c r="M36" i="12" s="1"/>
  <c r="L37" i="12"/>
  <c r="M37" i="12" s="1"/>
  <c r="L38" i="12"/>
  <c r="M38" i="12" s="1"/>
  <c r="L39" i="12"/>
  <c r="M39" i="12" s="1"/>
  <c r="L40" i="12"/>
  <c r="M40" i="12" s="1"/>
  <c r="L41" i="12"/>
  <c r="M41" i="12" s="1"/>
  <c r="L42" i="12"/>
  <c r="M42" i="12" s="1"/>
  <c r="L43" i="12"/>
  <c r="M43" i="12" s="1"/>
  <c r="L44" i="12"/>
  <c r="M44" i="12" s="1"/>
  <c r="L45" i="12"/>
  <c r="M45" i="12" s="1"/>
  <c r="L46" i="12"/>
  <c r="M46" i="12" s="1"/>
  <c r="L47" i="12"/>
  <c r="M47" i="12" s="1"/>
  <c r="L48" i="12"/>
  <c r="M48" i="12" s="1"/>
  <c r="L49" i="12"/>
  <c r="M49" i="12" s="1"/>
  <c r="L50" i="12"/>
  <c r="M50" i="12" s="1"/>
  <c r="L51" i="12"/>
  <c r="M51" i="12" s="1"/>
  <c r="L52" i="12"/>
  <c r="M52" i="12" s="1"/>
  <c r="L53" i="12"/>
  <c r="M53" i="12" s="1"/>
  <c r="L54" i="12"/>
  <c r="M54" i="12" s="1"/>
  <c r="L55" i="12"/>
  <c r="M55" i="12" s="1"/>
  <c r="L56" i="12"/>
  <c r="M56" i="12" s="1"/>
  <c r="L57" i="12"/>
  <c r="M57" i="12" s="1"/>
  <c r="L58" i="12"/>
  <c r="M58" i="12" s="1"/>
  <c r="L59" i="12"/>
  <c r="M59" i="12" s="1"/>
  <c r="L60" i="12"/>
  <c r="M60" i="12" s="1"/>
  <c r="L61" i="12"/>
  <c r="M61" i="12" s="1"/>
  <c r="L62" i="12"/>
  <c r="M62" i="12" s="1"/>
  <c r="L63" i="12"/>
  <c r="M63" i="12" s="1"/>
  <c r="L64" i="12"/>
  <c r="M64" i="12" s="1"/>
  <c r="L65" i="12"/>
  <c r="M65" i="12" s="1"/>
  <c r="L66" i="12"/>
  <c r="M66" i="12" s="1"/>
  <c r="L67" i="12"/>
  <c r="M67" i="12" s="1"/>
  <c r="L68" i="12"/>
  <c r="M68" i="12" s="1"/>
  <c r="L69" i="12"/>
  <c r="M69" i="12" s="1"/>
  <c r="L70" i="12"/>
  <c r="M70" i="12" s="1"/>
  <c r="L71" i="12"/>
  <c r="M71" i="12" s="1"/>
  <c r="L72" i="12"/>
  <c r="M72" i="12" s="1"/>
  <c r="L73" i="12"/>
  <c r="M73" i="12" s="1"/>
  <c r="L74" i="12"/>
  <c r="M74" i="12" s="1"/>
  <c r="L75" i="12"/>
  <c r="M75" i="12" s="1"/>
  <c r="L76" i="12"/>
  <c r="M76" i="12" s="1"/>
  <c r="L77" i="12"/>
  <c r="M77" i="12" s="1"/>
  <c r="L78" i="12"/>
  <c r="M78" i="12" s="1"/>
  <c r="L79" i="12"/>
  <c r="M79" i="12" s="1"/>
  <c r="L80" i="12"/>
  <c r="M80" i="12" s="1"/>
  <c r="L81" i="12"/>
  <c r="M81" i="12" s="1"/>
  <c r="L82" i="12"/>
  <c r="M82" i="12" s="1"/>
  <c r="L83" i="12"/>
  <c r="M83" i="12" s="1"/>
  <c r="L84" i="12"/>
  <c r="M84" i="12" s="1"/>
  <c r="L85" i="12"/>
  <c r="M85" i="12" s="1"/>
  <c r="L86" i="12"/>
  <c r="M86" i="12" s="1"/>
  <c r="L87" i="12"/>
  <c r="M87" i="12" s="1"/>
  <c r="L88" i="12"/>
  <c r="M88" i="12" s="1"/>
  <c r="L89" i="12"/>
  <c r="M89" i="12" s="1"/>
  <c r="L90" i="12"/>
  <c r="M90" i="12" s="1"/>
  <c r="L91" i="12"/>
  <c r="M91" i="12" s="1"/>
  <c r="L92" i="12"/>
  <c r="M92" i="12" s="1"/>
  <c r="L93" i="12"/>
  <c r="M93" i="12" s="1"/>
  <c r="L94" i="12"/>
  <c r="M94" i="12" s="1"/>
  <c r="L95" i="12"/>
  <c r="M95" i="12" s="1"/>
  <c r="L96" i="12"/>
  <c r="M96" i="12" s="1"/>
  <c r="L97" i="12"/>
  <c r="M97" i="12" s="1"/>
  <c r="L98" i="12"/>
  <c r="M98" i="12" s="1"/>
  <c r="L99" i="12"/>
  <c r="M99" i="12" s="1"/>
  <c r="L100" i="12"/>
  <c r="M100" i="12" s="1"/>
  <c r="L101" i="12"/>
  <c r="M101" i="12" s="1"/>
  <c r="L102" i="12"/>
  <c r="M102" i="12" s="1"/>
  <c r="L103" i="12"/>
  <c r="M103" i="12" s="1"/>
  <c r="L104" i="12"/>
  <c r="M104" i="12" s="1"/>
  <c r="L105" i="12"/>
  <c r="M105" i="12" s="1"/>
  <c r="L106" i="12"/>
  <c r="M106" i="12" s="1"/>
  <c r="L107" i="12"/>
  <c r="M107" i="12" s="1"/>
  <c r="L108" i="12"/>
  <c r="M108" i="12" s="1"/>
  <c r="L109" i="12"/>
  <c r="M109" i="12" s="1"/>
  <c r="L110" i="12"/>
  <c r="M110" i="12" s="1"/>
  <c r="L111" i="12"/>
  <c r="M111" i="12" s="1"/>
  <c r="L112" i="12"/>
  <c r="M112" i="12" s="1"/>
  <c r="L113" i="12"/>
  <c r="M113" i="12" s="1"/>
  <c r="L114" i="12"/>
  <c r="M114" i="12" s="1"/>
  <c r="L115" i="12"/>
  <c r="M115" i="12" s="1"/>
  <c r="L116" i="12"/>
  <c r="M116" i="12" s="1"/>
  <c r="L117" i="12"/>
  <c r="M117" i="12" s="1"/>
  <c r="L118" i="12"/>
  <c r="M118" i="12" s="1"/>
  <c r="L119" i="12"/>
  <c r="M119" i="12" s="1"/>
  <c r="L120" i="12"/>
  <c r="M120" i="12" s="1"/>
  <c r="J4" i="12"/>
  <c r="K4" i="12" s="1"/>
  <c r="J5" i="12"/>
  <c r="K5" i="12" s="1"/>
  <c r="J6" i="12"/>
  <c r="K6" i="12" s="1"/>
  <c r="J7" i="12"/>
  <c r="K7" i="12" s="1"/>
  <c r="J8" i="12"/>
  <c r="K8" i="12" s="1"/>
  <c r="J9" i="12"/>
  <c r="K9" i="12" s="1"/>
  <c r="J10" i="12"/>
  <c r="K10" i="12" s="1"/>
  <c r="J11" i="12"/>
  <c r="K11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28" i="12"/>
  <c r="K28" i="12" s="1"/>
  <c r="J29" i="12"/>
  <c r="K29" i="12" s="1"/>
  <c r="J30" i="12"/>
  <c r="K30" i="12" s="1"/>
  <c r="J31" i="12"/>
  <c r="K31" i="12" s="1"/>
  <c r="J32" i="12"/>
  <c r="K32" i="12" s="1"/>
  <c r="J33" i="12"/>
  <c r="K33" i="12" s="1"/>
  <c r="J34" i="12"/>
  <c r="K34" i="12" s="1"/>
  <c r="J35" i="12"/>
  <c r="K35" i="12" s="1"/>
  <c r="J36" i="12"/>
  <c r="K36" i="12" s="1"/>
  <c r="J37" i="12"/>
  <c r="K37" i="12" s="1"/>
  <c r="J38" i="12"/>
  <c r="K38" i="12" s="1"/>
  <c r="J39" i="12"/>
  <c r="K39" i="12" s="1"/>
  <c r="J40" i="12"/>
  <c r="K40" i="12" s="1"/>
  <c r="J41" i="12"/>
  <c r="K41" i="12" s="1"/>
  <c r="J42" i="12"/>
  <c r="K42" i="12" s="1"/>
  <c r="J43" i="12"/>
  <c r="K43" i="12" s="1"/>
  <c r="J44" i="12"/>
  <c r="K44" i="12" s="1"/>
  <c r="J45" i="12"/>
  <c r="K45" i="12" s="1"/>
  <c r="J46" i="12"/>
  <c r="K46" i="12" s="1"/>
  <c r="J47" i="12"/>
  <c r="K47" i="12" s="1"/>
  <c r="J48" i="12"/>
  <c r="K48" i="12" s="1"/>
  <c r="J49" i="12"/>
  <c r="K49" i="12" s="1"/>
  <c r="J50" i="12"/>
  <c r="K50" i="12" s="1"/>
  <c r="J51" i="12"/>
  <c r="K51" i="12" s="1"/>
  <c r="J52" i="12"/>
  <c r="K52" i="12" s="1"/>
  <c r="J53" i="12"/>
  <c r="K53" i="12" s="1"/>
  <c r="J54" i="12"/>
  <c r="K54" i="12" s="1"/>
  <c r="J55" i="12"/>
  <c r="K55" i="12" s="1"/>
  <c r="J56" i="12"/>
  <c r="K56" i="12" s="1"/>
  <c r="J57" i="12"/>
  <c r="K57" i="12" s="1"/>
  <c r="J58" i="12"/>
  <c r="K58" i="12" s="1"/>
  <c r="J59" i="12"/>
  <c r="K59" i="12" s="1"/>
  <c r="J60" i="12"/>
  <c r="K60" i="12" s="1"/>
  <c r="J61" i="12"/>
  <c r="K61" i="12" s="1"/>
  <c r="J62" i="12"/>
  <c r="K62" i="12" s="1"/>
  <c r="J63" i="12"/>
  <c r="K63" i="12" s="1"/>
  <c r="J64" i="12"/>
  <c r="K64" i="12" s="1"/>
  <c r="J65" i="12"/>
  <c r="K65" i="12" s="1"/>
  <c r="J66" i="12"/>
  <c r="K66" i="12" s="1"/>
  <c r="J67" i="12"/>
  <c r="K67" i="12" s="1"/>
  <c r="J68" i="12"/>
  <c r="K68" i="12" s="1"/>
  <c r="J69" i="12"/>
  <c r="K69" i="12" s="1"/>
  <c r="J70" i="12"/>
  <c r="K70" i="12" s="1"/>
  <c r="J71" i="12"/>
  <c r="K71" i="12" s="1"/>
  <c r="J72" i="12"/>
  <c r="K72" i="12" s="1"/>
  <c r="J73" i="12"/>
  <c r="K73" i="12" s="1"/>
  <c r="J74" i="12"/>
  <c r="K74" i="12" s="1"/>
  <c r="J75" i="12"/>
  <c r="K75" i="12" s="1"/>
  <c r="J76" i="12"/>
  <c r="K76" i="12" s="1"/>
  <c r="J77" i="12"/>
  <c r="K77" i="12" s="1"/>
  <c r="J78" i="12"/>
  <c r="K78" i="12" s="1"/>
  <c r="J79" i="12"/>
  <c r="K79" i="12" s="1"/>
  <c r="J80" i="12"/>
  <c r="K80" i="12" s="1"/>
  <c r="J81" i="12"/>
  <c r="K81" i="12" s="1"/>
  <c r="J82" i="12"/>
  <c r="K82" i="12" s="1"/>
  <c r="J83" i="12"/>
  <c r="K83" i="12" s="1"/>
  <c r="J84" i="12"/>
  <c r="K84" i="12" s="1"/>
  <c r="J85" i="12"/>
  <c r="K85" i="12" s="1"/>
  <c r="J86" i="12"/>
  <c r="K86" i="12" s="1"/>
  <c r="J87" i="12"/>
  <c r="K87" i="12" s="1"/>
  <c r="J88" i="12"/>
  <c r="K88" i="12" s="1"/>
  <c r="J89" i="12"/>
  <c r="K89" i="12" s="1"/>
  <c r="J90" i="12"/>
  <c r="K90" i="12" s="1"/>
  <c r="J91" i="12"/>
  <c r="K91" i="12" s="1"/>
  <c r="J92" i="12"/>
  <c r="K92" i="12" s="1"/>
  <c r="J93" i="12"/>
  <c r="K93" i="12" s="1"/>
  <c r="J94" i="12"/>
  <c r="K94" i="12" s="1"/>
  <c r="J95" i="12"/>
  <c r="K95" i="12" s="1"/>
  <c r="J96" i="12"/>
  <c r="K96" i="12" s="1"/>
  <c r="J97" i="12"/>
  <c r="K97" i="12" s="1"/>
  <c r="J98" i="12"/>
  <c r="K98" i="12" s="1"/>
  <c r="J99" i="12"/>
  <c r="K99" i="12" s="1"/>
  <c r="J100" i="12"/>
  <c r="K100" i="12" s="1"/>
  <c r="J101" i="12"/>
  <c r="K101" i="12" s="1"/>
  <c r="J102" i="12"/>
  <c r="K102" i="12" s="1"/>
  <c r="J103" i="12"/>
  <c r="K103" i="12" s="1"/>
  <c r="J104" i="12"/>
  <c r="K104" i="12" s="1"/>
  <c r="J105" i="12"/>
  <c r="K105" i="12" s="1"/>
  <c r="J106" i="12"/>
  <c r="K106" i="12" s="1"/>
  <c r="J107" i="12"/>
  <c r="K107" i="12" s="1"/>
  <c r="J108" i="12"/>
  <c r="K108" i="12" s="1"/>
  <c r="J109" i="12"/>
  <c r="K109" i="12" s="1"/>
  <c r="J110" i="12"/>
  <c r="K110" i="12" s="1"/>
  <c r="J111" i="12"/>
  <c r="K111" i="12" s="1"/>
  <c r="J112" i="12"/>
  <c r="K112" i="12" s="1"/>
  <c r="J113" i="12"/>
  <c r="K113" i="12" s="1"/>
  <c r="J114" i="12"/>
  <c r="K114" i="12" s="1"/>
  <c r="J115" i="12"/>
  <c r="K115" i="12" s="1"/>
  <c r="J116" i="12"/>
  <c r="K116" i="12" s="1"/>
  <c r="J117" i="12"/>
  <c r="K117" i="12" s="1"/>
  <c r="J118" i="12"/>
  <c r="K118" i="12" s="1"/>
  <c r="J119" i="12"/>
  <c r="K119" i="12" s="1"/>
  <c r="J120" i="12"/>
  <c r="K120" i="12" s="1"/>
  <c r="H4" i="12"/>
  <c r="I4" i="12" s="1"/>
  <c r="H5" i="12"/>
  <c r="I5" i="12" s="1"/>
  <c r="H6" i="12"/>
  <c r="I6" i="12" s="1"/>
  <c r="H7" i="12"/>
  <c r="I7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7" i="12"/>
  <c r="I47" i="12" s="1"/>
  <c r="H48" i="12"/>
  <c r="I48" i="12" s="1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I64" i="12" s="1"/>
  <c r="H65" i="12"/>
  <c r="I65" i="12" s="1"/>
  <c r="H66" i="12"/>
  <c r="I66" i="12" s="1"/>
  <c r="H67" i="12"/>
  <c r="I67" i="12" s="1"/>
  <c r="H68" i="12"/>
  <c r="I68" i="12" s="1"/>
  <c r="H69" i="12"/>
  <c r="I69" i="12" s="1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 s="1"/>
  <c r="H77" i="12"/>
  <c r="I77" i="12" s="1"/>
  <c r="H78" i="12"/>
  <c r="I78" i="12" s="1"/>
  <c r="H79" i="12"/>
  <c r="I79" i="12" s="1"/>
  <c r="H80" i="12"/>
  <c r="I80" i="12" s="1"/>
  <c r="H81" i="12"/>
  <c r="I81" i="12" s="1"/>
  <c r="H82" i="12"/>
  <c r="I82" i="12" s="1"/>
  <c r="H83" i="12"/>
  <c r="I83" i="12" s="1"/>
  <c r="H84" i="12"/>
  <c r="I84" i="12" s="1"/>
  <c r="H85" i="12"/>
  <c r="I85" i="12" s="1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 s="1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01" i="12"/>
  <c r="I101" i="12" s="1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 s="1"/>
  <c r="H109" i="12"/>
  <c r="I109" i="12" s="1"/>
  <c r="H110" i="12"/>
  <c r="I110" i="12" s="1"/>
  <c r="H111" i="12"/>
  <c r="I111" i="12" s="1"/>
  <c r="H112" i="12"/>
  <c r="I112" i="12" s="1"/>
  <c r="H113" i="12"/>
  <c r="I113" i="12" s="1"/>
  <c r="H114" i="12"/>
  <c r="I114" i="12" s="1"/>
  <c r="H115" i="12"/>
  <c r="I115" i="12" s="1"/>
  <c r="H116" i="12"/>
  <c r="I116" i="12" s="1"/>
  <c r="H117" i="12"/>
  <c r="I117" i="12" s="1"/>
  <c r="H118" i="12"/>
  <c r="I118" i="12" s="1"/>
  <c r="H119" i="12"/>
  <c r="I119" i="12" s="1"/>
  <c r="H120" i="12"/>
  <c r="I120" i="12" s="1"/>
  <c r="F4" i="12"/>
  <c r="G4" i="12" s="1"/>
  <c r="F5" i="12"/>
  <c r="G5" i="12" s="1"/>
  <c r="F6" i="12"/>
  <c r="G6" i="12" s="1"/>
  <c r="F7" i="12"/>
  <c r="G7" i="12" s="1"/>
  <c r="F8" i="12"/>
  <c r="G8" i="12" s="1"/>
  <c r="F9" i="12"/>
  <c r="G9" i="12" s="1"/>
  <c r="F10" i="12"/>
  <c r="G10" i="12" s="1"/>
  <c r="F11" i="12"/>
  <c r="G11" i="12" s="1"/>
  <c r="F12" i="12"/>
  <c r="G12" i="12" s="1"/>
  <c r="F13" i="12"/>
  <c r="G1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G19" i="12" s="1"/>
  <c r="F20" i="12"/>
  <c r="G20" i="12" s="1"/>
  <c r="F21" i="12"/>
  <c r="G21" i="12" s="1"/>
  <c r="F22" i="12"/>
  <c r="G22" i="12" s="1"/>
  <c r="F23" i="12"/>
  <c r="G23" i="12" s="1"/>
  <c r="F24" i="12"/>
  <c r="G24" i="12" s="1"/>
  <c r="F25" i="12"/>
  <c r="G25" i="12" s="1"/>
  <c r="F26" i="12"/>
  <c r="G26" i="12" s="1"/>
  <c r="F27" i="12"/>
  <c r="G27" i="12" s="1"/>
  <c r="F28" i="12"/>
  <c r="G28" i="12" s="1"/>
  <c r="F29" i="12"/>
  <c r="G29" i="12" s="1"/>
  <c r="F30" i="12"/>
  <c r="G30" i="12" s="1"/>
  <c r="F31" i="12"/>
  <c r="G31" i="12" s="1"/>
  <c r="F32" i="12"/>
  <c r="G32" i="12" s="1"/>
  <c r="F33" i="12"/>
  <c r="G33" i="12" s="1"/>
  <c r="F34" i="12"/>
  <c r="G34" i="12" s="1"/>
  <c r="F35" i="12"/>
  <c r="G35" i="12" s="1"/>
  <c r="F36" i="12"/>
  <c r="G36" i="12" s="1"/>
  <c r="F37" i="12"/>
  <c r="G37" i="12" s="1"/>
  <c r="F38" i="12"/>
  <c r="G38" i="12" s="1"/>
  <c r="F39" i="12"/>
  <c r="G39" i="12" s="1"/>
  <c r="F40" i="12"/>
  <c r="G40" i="12" s="1"/>
  <c r="F41" i="12"/>
  <c r="G41" i="12" s="1"/>
  <c r="F42" i="12"/>
  <c r="G42" i="12" s="1"/>
  <c r="F43" i="12"/>
  <c r="G43" i="12" s="1"/>
  <c r="F44" i="12"/>
  <c r="G44" i="12" s="1"/>
  <c r="F45" i="12"/>
  <c r="G45" i="12" s="1"/>
  <c r="F46" i="12"/>
  <c r="G46" i="12" s="1"/>
  <c r="F47" i="12"/>
  <c r="G47" i="12" s="1"/>
  <c r="F48" i="12"/>
  <c r="G48" i="12" s="1"/>
  <c r="F49" i="12"/>
  <c r="G49" i="12" s="1"/>
  <c r="F50" i="12"/>
  <c r="G50" i="12" s="1"/>
  <c r="F51" i="12"/>
  <c r="G51" i="12" s="1"/>
  <c r="F52" i="12"/>
  <c r="G52" i="12" s="1"/>
  <c r="F53" i="12"/>
  <c r="G53" i="12" s="1"/>
  <c r="F54" i="12"/>
  <c r="G54" i="12" s="1"/>
  <c r="F55" i="12"/>
  <c r="G55" i="12" s="1"/>
  <c r="F56" i="12"/>
  <c r="G56" i="12" s="1"/>
  <c r="F57" i="12"/>
  <c r="G57" i="12" s="1"/>
  <c r="F58" i="12"/>
  <c r="G58" i="12" s="1"/>
  <c r="F59" i="12"/>
  <c r="G59" i="12" s="1"/>
  <c r="F60" i="12"/>
  <c r="G60" i="12" s="1"/>
  <c r="F61" i="12"/>
  <c r="G61" i="12" s="1"/>
  <c r="F62" i="12"/>
  <c r="G62" i="12" s="1"/>
  <c r="F63" i="12"/>
  <c r="G63" i="12" s="1"/>
  <c r="F64" i="12"/>
  <c r="G64" i="12" s="1"/>
  <c r="F65" i="12"/>
  <c r="G65" i="12" s="1"/>
  <c r="F66" i="12"/>
  <c r="G66" i="12" s="1"/>
  <c r="F67" i="12"/>
  <c r="G67" i="12" s="1"/>
  <c r="F68" i="12"/>
  <c r="G68" i="12" s="1"/>
  <c r="F69" i="12"/>
  <c r="G69" i="12" s="1"/>
  <c r="F70" i="12"/>
  <c r="G70" i="12" s="1"/>
  <c r="F71" i="12"/>
  <c r="G71" i="12" s="1"/>
  <c r="F72" i="12"/>
  <c r="G72" i="12" s="1"/>
  <c r="F73" i="12"/>
  <c r="G73" i="12" s="1"/>
  <c r="F74" i="12"/>
  <c r="G74" i="12" s="1"/>
  <c r="F75" i="12"/>
  <c r="G75" i="12" s="1"/>
  <c r="F76" i="12"/>
  <c r="G76" i="12" s="1"/>
  <c r="F77" i="12"/>
  <c r="G77" i="12" s="1"/>
  <c r="F78" i="12"/>
  <c r="G78" i="12" s="1"/>
  <c r="F79" i="12"/>
  <c r="G79" i="12" s="1"/>
  <c r="F80" i="12"/>
  <c r="G80" i="12" s="1"/>
  <c r="F81" i="12"/>
  <c r="G81" i="12" s="1"/>
  <c r="F82" i="12"/>
  <c r="G82" i="12" s="1"/>
  <c r="F83" i="12"/>
  <c r="G83" i="12" s="1"/>
  <c r="F84" i="12"/>
  <c r="G84" i="12" s="1"/>
  <c r="F85" i="12"/>
  <c r="G85" i="12" s="1"/>
  <c r="F86" i="12"/>
  <c r="G86" i="12" s="1"/>
  <c r="F87" i="12"/>
  <c r="G87" i="12" s="1"/>
  <c r="F88" i="12"/>
  <c r="G88" i="12" s="1"/>
  <c r="F89" i="12"/>
  <c r="G89" i="12" s="1"/>
  <c r="F90" i="12"/>
  <c r="G90" i="12" s="1"/>
  <c r="F91" i="12"/>
  <c r="G91" i="12" s="1"/>
  <c r="F92" i="12"/>
  <c r="G92" i="12" s="1"/>
  <c r="F93" i="12"/>
  <c r="G93" i="12" s="1"/>
  <c r="F94" i="12"/>
  <c r="G94" i="12" s="1"/>
  <c r="F95" i="12"/>
  <c r="G95" i="12" s="1"/>
  <c r="F96" i="12"/>
  <c r="G96" i="12" s="1"/>
  <c r="F97" i="12"/>
  <c r="G97" i="12" s="1"/>
  <c r="F98" i="12"/>
  <c r="G98" i="12" s="1"/>
  <c r="F99" i="12"/>
  <c r="G99" i="12" s="1"/>
  <c r="F100" i="12"/>
  <c r="G100" i="12" s="1"/>
  <c r="F101" i="12"/>
  <c r="G101" i="12" s="1"/>
  <c r="F102" i="12"/>
  <c r="G102" i="12" s="1"/>
  <c r="F103" i="12"/>
  <c r="G103" i="12" s="1"/>
  <c r="F104" i="12"/>
  <c r="G104" i="12" s="1"/>
  <c r="F105" i="12"/>
  <c r="G105" i="12" s="1"/>
  <c r="F106" i="12"/>
  <c r="G106" i="12" s="1"/>
  <c r="F107" i="12"/>
  <c r="G107" i="12" s="1"/>
  <c r="F108" i="12"/>
  <c r="G108" i="12" s="1"/>
  <c r="F109" i="12"/>
  <c r="G109" i="12" s="1"/>
  <c r="F110" i="12"/>
  <c r="G110" i="12" s="1"/>
  <c r="F111" i="12"/>
  <c r="G111" i="12" s="1"/>
  <c r="F112" i="12"/>
  <c r="G112" i="12" s="1"/>
  <c r="F113" i="12"/>
  <c r="G113" i="12" s="1"/>
  <c r="F114" i="12"/>
  <c r="G114" i="12" s="1"/>
  <c r="F115" i="12"/>
  <c r="G115" i="12" s="1"/>
  <c r="F116" i="12"/>
  <c r="G116" i="12" s="1"/>
  <c r="F117" i="12"/>
  <c r="G117" i="12" s="1"/>
  <c r="F118" i="12"/>
  <c r="G118" i="12" s="1"/>
  <c r="F119" i="12"/>
  <c r="G119" i="12" s="1"/>
  <c r="F120" i="12"/>
  <c r="G120" i="12" s="1"/>
  <c r="I120" i="15"/>
  <c r="J120" i="15" s="1"/>
  <c r="G120" i="15"/>
  <c r="H120" i="15" s="1"/>
  <c r="I119" i="15"/>
  <c r="J119" i="15" s="1"/>
  <c r="G119" i="15"/>
  <c r="H119" i="15" s="1"/>
  <c r="I118" i="15"/>
  <c r="J118" i="15" s="1"/>
  <c r="G118" i="15"/>
  <c r="H118" i="15" s="1"/>
  <c r="I117" i="15"/>
  <c r="J117" i="15" s="1"/>
  <c r="G117" i="15"/>
  <c r="H117" i="15" s="1"/>
  <c r="I116" i="15"/>
  <c r="J116" i="15" s="1"/>
  <c r="G116" i="15"/>
  <c r="H116" i="15" s="1"/>
  <c r="I115" i="15"/>
  <c r="J115" i="15" s="1"/>
  <c r="G115" i="15"/>
  <c r="H115" i="15" s="1"/>
  <c r="I114" i="15"/>
  <c r="J114" i="15" s="1"/>
  <c r="G114" i="15"/>
  <c r="H114" i="15" s="1"/>
  <c r="I113" i="15"/>
  <c r="J113" i="15" s="1"/>
  <c r="G113" i="15"/>
  <c r="H113" i="15" s="1"/>
  <c r="I112" i="15"/>
  <c r="J112" i="15" s="1"/>
  <c r="G112" i="15"/>
  <c r="H112" i="15" s="1"/>
  <c r="I111" i="15"/>
  <c r="J111" i="15" s="1"/>
  <c r="G111" i="15"/>
  <c r="H111" i="15" s="1"/>
  <c r="I110" i="15"/>
  <c r="J110" i="15" s="1"/>
  <c r="G110" i="15"/>
  <c r="H110" i="15" s="1"/>
  <c r="I109" i="15"/>
  <c r="J109" i="15" s="1"/>
  <c r="G109" i="15"/>
  <c r="H109" i="15" s="1"/>
  <c r="I108" i="15"/>
  <c r="J108" i="15" s="1"/>
  <c r="G108" i="15"/>
  <c r="H108" i="15" s="1"/>
  <c r="I107" i="15"/>
  <c r="J107" i="15" s="1"/>
  <c r="G107" i="15"/>
  <c r="H107" i="15" s="1"/>
  <c r="I106" i="15"/>
  <c r="J106" i="15" s="1"/>
  <c r="G106" i="15"/>
  <c r="H106" i="15" s="1"/>
  <c r="I105" i="15"/>
  <c r="J105" i="15" s="1"/>
  <c r="G105" i="15"/>
  <c r="H105" i="15" s="1"/>
  <c r="I104" i="15"/>
  <c r="J104" i="15" s="1"/>
  <c r="G104" i="15"/>
  <c r="H104" i="15" s="1"/>
  <c r="I103" i="15"/>
  <c r="J103" i="15" s="1"/>
  <c r="G103" i="15"/>
  <c r="H103" i="15" s="1"/>
  <c r="I102" i="15"/>
  <c r="J102" i="15" s="1"/>
  <c r="G102" i="15"/>
  <c r="H102" i="15" s="1"/>
  <c r="I101" i="15"/>
  <c r="J101" i="15" s="1"/>
  <c r="G101" i="15"/>
  <c r="H101" i="15" s="1"/>
  <c r="I100" i="15"/>
  <c r="J100" i="15" s="1"/>
  <c r="G100" i="15"/>
  <c r="H100" i="15" s="1"/>
  <c r="I99" i="15"/>
  <c r="J99" i="15" s="1"/>
  <c r="G99" i="15"/>
  <c r="H99" i="15" s="1"/>
  <c r="I98" i="15"/>
  <c r="J98" i="15" s="1"/>
  <c r="G98" i="15"/>
  <c r="H98" i="15" s="1"/>
  <c r="I97" i="15"/>
  <c r="J97" i="15" s="1"/>
  <c r="G97" i="15"/>
  <c r="H97" i="15" s="1"/>
  <c r="I96" i="15"/>
  <c r="J96" i="15" s="1"/>
  <c r="G96" i="15"/>
  <c r="H96" i="15" s="1"/>
  <c r="I95" i="15"/>
  <c r="J95" i="15" s="1"/>
  <c r="G95" i="15"/>
  <c r="H95" i="15" s="1"/>
  <c r="I94" i="15"/>
  <c r="J94" i="15" s="1"/>
  <c r="G94" i="15"/>
  <c r="H94" i="15" s="1"/>
  <c r="I93" i="15"/>
  <c r="J93" i="15" s="1"/>
  <c r="G93" i="15"/>
  <c r="H93" i="15" s="1"/>
  <c r="I92" i="15"/>
  <c r="J92" i="15" s="1"/>
  <c r="G92" i="15"/>
  <c r="H92" i="15" s="1"/>
  <c r="I91" i="15"/>
  <c r="J91" i="15" s="1"/>
  <c r="G91" i="15"/>
  <c r="H91" i="15" s="1"/>
  <c r="I90" i="15"/>
  <c r="J90" i="15" s="1"/>
  <c r="G90" i="15"/>
  <c r="H90" i="15" s="1"/>
  <c r="I89" i="15"/>
  <c r="J89" i="15" s="1"/>
  <c r="G89" i="15"/>
  <c r="H89" i="15" s="1"/>
  <c r="I88" i="15"/>
  <c r="J88" i="15" s="1"/>
  <c r="G88" i="15"/>
  <c r="H88" i="15" s="1"/>
  <c r="I87" i="15"/>
  <c r="J87" i="15" s="1"/>
  <c r="G87" i="15"/>
  <c r="H87" i="15" s="1"/>
  <c r="I86" i="15"/>
  <c r="J86" i="15" s="1"/>
  <c r="G86" i="15"/>
  <c r="H86" i="15" s="1"/>
  <c r="I85" i="15"/>
  <c r="J85" i="15" s="1"/>
  <c r="G85" i="15"/>
  <c r="H85" i="15" s="1"/>
  <c r="I84" i="15"/>
  <c r="J84" i="15" s="1"/>
  <c r="G84" i="15"/>
  <c r="H84" i="15" s="1"/>
  <c r="I83" i="15"/>
  <c r="J83" i="15" s="1"/>
  <c r="G83" i="15"/>
  <c r="H83" i="15" s="1"/>
  <c r="I82" i="15"/>
  <c r="J82" i="15" s="1"/>
  <c r="G82" i="15"/>
  <c r="H82" i="15" s="1"/>
  <c r="I75" i="15"/>
  <c r="J75" i="15" s="1"/>
  <c r="G75" i="15"/>
  <c r="H75" i="15" s="1"/>
  <c r="I74" i="15"/>
  <c r="J74" i="15" s="1"/>
  <c r="G74" i="15"/>
  <c r="H74" i="15" s="1"/>
  <c r="I81" i="15"/>
  <c r="J81" i="15" s="1"/>
  <c r="G81" i="15"/>
  <c r="H81" i="15" s="1"/>
  <c r="I73" i="15"/>
  <c r="J73" i="15" s="1"/>
  <c r="G73" i="15"/>
  <c r="H73" i="15" s="1"/>
  <c r="I72" i="15"/>
  <c r="J72" i="15" s="1"/>
  <c r="G72" i="15"/>
  <c r="H72" i="15" s="1"/>
  <c r="I71" i="15"/>
  <c r="J71" i="15" s="1"/>
  <c r="G71" i="15"/>
  <c r="H71" i="15" s="1"/>
  <c r="I70" i="15"/>
  <c r="J70" i="15" s="1"/>
  <c r="G70" i="15"/>
  <c r="H70" i="15" s="1"/>
  <c r="I66" i="15"/>
  <c r="J66" i="15" s="1"/>
  <c r="G66" i="15"/>
  <c r="H66" i="15" s="1"/>
  <c r="I63" i="15"/>
  <c r="J63" i="15" s="1"/>
  <c r="G63" i="15"/>
  <c r="H63" i="15" s="1"/>
  <c r="I80" i="15"/>
  <c r="J80" i="15" s="1"/>
  <c r="G80" i="15"/>
  <c r="H80" i="15" s="1"/>
  <c r="I69" i="15"/>
  <c r="J69" i="15" s="1"/>
  <c r="G69" i="15"/>
  <c r="H69" i="15" s="1"/>
  <c r="I60" i="15"/>
  <c r="J60" i="15" s="1"/>
  <c r="G60" i="15"/>
  <c r="H60" i="15" s="1"/>
  <c r="I62" i="15"/>
  <c r="J62" i="15" s="1"/>
  <c r="G62" i="15"/>
  <c r="H62" i="15" s="1"/>
  <c r="I61" i="15"/>
  <c r="J61" i="15" s="1"/>
  <c r="G61" i="15"/>
  <c r="H61" i="15" s="1"/>
  <c r="I67" i="15"/>
  <c r="J67" i="15" s="1"/>
  <c r="G67" i="15"/>
  <c r="H67" i="15" s="1"/>
  <c r="I68" i="15"/>
  <c r="J68" i="15" s="1"/>
  <c r="G68" i="15"/>
  <c r="H68" i="15" s="1"/>
  <c r="I65" i="15"/>
  <c r="J65" i="15" s="1"/>
  <c r="G65" i="15"/>
  <c r="H65" i="15" s="1"/>
  <c r="I52" i="15"/>
  <c r="J52" i="15" s="1"/>
  <c r="G52" i="15"/>
  <c r="H52" i="15" s="1"/>
  <c r="I64" i="15"/>
  <c r="J64" i="15" s="1"/>
  <c r="G64" i="15"/>
  <c r="H64" i="15" s="1"/>
  <c r="I79" i="15"/>
  <c r="J79" i="15" s="1"/>
  <c r="G79" i="15"/>
  <c r="H79" i="15" s="1"/>
  <c r="I51" i="15"/>
  <c r="J51" i="15" s="1"/>
  <c r="G51" i="15"/>
  <c r="H51" i="15" s="1"/>
  <c r="I54" i="15"/>
  <c r="J54" i="15" s="1"/>
  <c r="G54" i="15"/>
  <c r="H54" i="15" s="1"/>
  <c r="I57" i="15"/>
  <c r="J57" i="15" s="1"/>
  <c r="G57" i="15"/>
  <c r="H57" i="15" s="1"/>
  <c r="I46" i="15"/>
  <c r="J46" i="15" s="1"/>
  <c r="G46" i="15"/>
  <c r="H46" i="15" s="1"/>
  <c r="I59" i="15"/>
  <c r="J59" i="15" s="1"/>
  <c r="G59" i="15"/>
  <c r="H59" i="15" s="1"/>
  <c r="I44" i="15"/>
  <c r="J44" i="15" s="1"/>
  <c r="G44" i="15"/>
  <c r="H44" i="15" s="1"/>
  <c r="I48" i="15"/>
  <c r="J48" i="15" s="1"/>
  <c r="G48" i="15"/>
  <c r="H48" i="15" s="1"/>
  <c r="I43" i="15"/>
  <c r="J43" i="15" s="1"/>
  <c r="G43" i="15"/>
  <c r="H43" i="15" s="1"/>
  <c r="I47" i="15"/>
  <c r="J47" i="15" s="1"/>
  <c r="G47" i="15"/>
  <c r="H47" i="15" s="1"/>
  <c r="I78" i="15"/>
  <c r="J78" i="15" s="1"/>
  <c r="G78" i="15"/>
  <c r="H78" i="15" s="1"/>
  <c r="I42" i="15"/>
  <c r="J42" i="15" s="1"/>
  <c r="G42" i="15"/>
  <c r="H42" i="15" s="1"/>
  <c r="I58" i="15"/>
  <c r="J58" i="15" s="1"/>
  <c r="G58" i="15"/>
  <c r="H58" i="15" s="1"/>
  <c r="I34" i="15"/>
  <c r="J34" i="15" s="1"/>
  <c r="G34" i="15"/>
  <c r="H34" i="15" s="1"/>
  <c r="I32" i="15"/>
  <c r="J32" i="15" s="1"/>
  <c r="G32" i="15"/>
  <c r="H32" i="15" s="1"/>
  <c r="I39" i="15"/>
  <c r="J39" i="15" s="1"/>
  <c r="G39" i="15"/>
  <c r="H39" i="15" s="1"/>
  <c r="I53" i="15"/>
  <c r="J53" i="15" s="1"/>
  <c r="G53" i="15"/>
  <c r="H53" i="15" s="1"/>
  <c r="I77" i="15"/>
  <c r="J77" i="15" s="1"/>
  <c r="G77" i="15"/>
  <c r="H77" i="15" s="1"/>
  <c r="I33" i="15"/>
  <c r="J33" i="15" s="1"/>
  <c r="G33" i="15"/>
  <c r="H33" i="15" s="1"/>
  <c r="I49" i="15"/>
  <c r="J49" i="15" s="1"/>
  <c r="G49" i="15"/>
  <c r="H49" i="15" s="1"/>
  <c r="I56" i="15"/>
  <c r="J56" i="15" s="1"/>
  <c r="G56" i="15"/>
  <c r="H56" i="15" s="1"/>
  <c r="I41" i="15"/>
  <c r="J41" i="15" s="1"/>
  <c r="G41" i="15"/>
  <c r="H41" i="15" s="1"/>
  <c r="I55" i="15"/>
  <c r="J55" i="15" s="1"/>
  <c r="G55" i="15"/>
  <c r="H55" i="15" s="1"/>
  <c r="I40" i="15"/>
  <c r="J40" i="15" s="1"/>
  <c r="G40" i="15"/>
  <c r="H40" i="15" s="1"/>
  <c r="I38" i="15"/>
  <c r="J38" i="15" s="1"/>
  <c r="G38" i="15"/>
  <c r="H38" i="15" s="1"/>
  <c r="I45" i="15"/>
  <c r="J45" i="15" s="1"/>
  <c r="G45" i="15"/>
  <c r="H45" i="15" s="1"/>
  <c r="I36" i="15"/>
  <c r="J36" i="15" s="1"/>
  <c r="G36" i="15"/>
  <c r="H36" i="15" s="1"/>
  <c r="I76" i="15"/>
  <c r="J76" i="15" s="1"/>
  <c r="G76" i="15"/>
  <c r="H76" i="15" s="1"/>
  <c r="I50" i="15"/>
  <c r="J50" i="15" s="1"/>
  <c r="G50" i="15"/>
  <c r="H50" i="15" s="1"/>
  <c r="I20" i="15"/>
  <c r="J20" i="15" s="1"/>
  <c r="G20" i="15"/>
  <c r="H20" i="15" s="1"/>
  <c r="I27" i="15"/>
  <c r="J27" i="15" s="1"/>
  <c r="G27" i="15"/>
  <c r="H27" i="15" s="1"/>
  <c r="I35" i="15"/>
  <c r="J35" i="15" s="1"/>
  <c r="G35" i="15"/>
  <c r="H35" i="15" s="1"/>
  <c r="I26" i="15"/>
  <c r="J26" i="15" s="1"/>
  <c r="G26" i="15"/>
  <c r="H26" i="15" s="1"/>
  <c r="I24" i="15"/>
  <c r="J24" i="15" s="1"/>
  <c r="G24" i="15"/>
  <c r="H24" i="15" s="1"/>
  <c r="I25" i="15"/>
  <c r="J25" i="15" s="1"/>
  <c r="G25" i="15"/>
  <c r="H25" i="15" s="1"/>
  <c r="I11" i="15"/>
  <c r="J11" i="15" s="1"/>
  <c r="G11" i="15"/>
  <c r="H11" i="15" s="1"/>
  <c r="I29" i="15"/>
  <c r="J29" i="15" s="1"/>
  <c r="G29" i="15"/>
  <c r="H29" i="15" s="1"/>
  <c r="I19" i="15"/>
  <c r="J19" i="15" s="1"/>
  <c r="G19" i="15"/>
  <c r="H19" i="15" s="1"/>
  <c r="I16" i="15"/>
  <c r="J16" i="15" s="1"/>
  <c r="G16" i="15"/>
  <c r="H16" i="15" s="1"/>
  <c r="I31" i="15"/>
  <c r="J31" i="15" s="1"/>
  <c r="G31" i="15"/>
  <c r="H31" i="15" s="1"/>
  <c r="I37" i="15"/>
  <c r="J37" i="15" s="1"/>
  <c r="G37" i="15"/>
  <c r="H37" i="15" s="1"/>
  <c r="I30" i="15"/>
  <c r="J30" i="15" s="1"/>
  <c r="G30" i="15"/>
  <c r="H30" i="15" s="1"/>
  <c r="I21" i="15"/>
  <c r="J21" i="15" s="1"/>
  <c r="G21" i="15"/>
  <c r="H21" i="15" s="1"/>
  <c r="I23" i="15"/>
  <c r="J23" i="15" s="1"/>
  <c r="G23" i="15"/>
  <c r="H23" i="15" s="1"/>
  <c r="I13" i="15"/>
  <c r="J13" i="15" s="1"/>
  <c r="G13" i="15"/>
  <c r="H13" i="15" s="1"/>
  <c r="I22" i="15"/>
  <c r="J22" i="15" s="1"/>
  <c r="G22" i="15"/>
  <c r="H22" i="15" s="1"/>
  <c r="I9" i="15"/>
  <c r="J9" i="15" s="1"/>
  <c r="G9" i="15"/>
  <c r="H9" i="15" s="1"/>
  <c r="I15" i="15"/>
  <c r="J15" i="15" s="1"/>
  <c r="G15" i="15"/>
  <c r="H15" i="15" s="1"/>
  <c r="I18" i="15"/>
  <c r="J18" i="15" s="1"/>
  <c r="G18" i="15"/>
  <c r="H18" i="15" s="1"/>
  <c r="I28" i="15"/>
  <c r="J28" i="15" s="1"/>
  <c r="G28" i="15"/>
  <c r="H28" i="15" s="1"/>
  <c r="I12" i="15"/>
  <c r="J12" i="15" s="1"/>
  <c r="G12" i="15"/>
  <c r="H12" i="15" s="1"/>
  <c r="I10" i="15"/>
  <c r="J10" i="15" s="1"/>
  <c r="G10" i="15"/>
  <c r="H10" i="15" s="1"/>
  <c r="I17" i="15"/>
  <c r="J17" i="15" s="1"/>
  <c r="G17" i="15"/>
  <c r="H17" i="15" s="1"/>
  <c r="I8" i="15"/>
  <c r="J8" i="15" s="1"/>
  <c r="G8" i="15"/>
  <c r="H8" i="15" s="1"/>
  <c r="I14" i="15"/>
  <c r="J14" i="15" s="1"/>
  <c r="G14" i="15"/>
  <c r="H14" i="15" s="1"/>
  <c r="I6" i="15"/>
  <c r="J6" i="15" s="1"/>
  <c r="G6" i="15"/>
  <c r="H6" i="15" s="1"/>
  <c r="I5" i="15"/>
  <c r="J5" i="15" s="1"/>
  <c r="G5" i="15"/>
  <c r="H5" i="15" s="1"/>
  <c r="I7" i="15"/>
  <c r="J7" i="15" s="1"/>
  <c r="G7" i="15"/>
  <c r="H7" i="15" s="1"/>
  <c r="I4" i="15"/>
  <c r="J4" i="15" s="1"/>
  <c r="G4" i="15"/>
  <c r="H4" i="15" s="1"/>
  <c r="I120" i="14"/>
  <c r="J120" i="14" s="1"/>
  <c r="G120" i="14"/>
  <c r="H120" i="14" s="1"/>
  <c r="I119" i="14"/>
  <c r="J119" i="14" s="1"/>
  <c r="G119" i="14"/>
  <c r="H119" i="14" s="1"/>
  <c r="I118" i="14"/>
  <c r="J118" i="14" s="1"/>
  <c r="G118" i="14"/>
  <c r="H118" i="14" s="1"/>
  <c r="I117" i="14"/>
  <c r="J117" i="14" s="1"/>
  <c r="G117" i="14"/>
  <c r="H117" i="14" s="1"/>
  <c r="I116" i="14"/>
  <c r="J116" i="14" s="1"/>
  <c r="G116" i="14"/>
  <c r="H116" i="14" s="1"/>
  <c r="I115" i="14"/>
  <c r="J115" i="14" s="1"/>
  <c r="G115" i="14"/>
  <c r="H115" i="14" s="1"/>
  <c r="I114" i="14"/>
  <c r="J114" i="14" s="1"/>
  <c r="G114" i="14"/>
  <c r="H114" i="14" s="1"/>
  <c r="I113" i="14"/>
  <c r="J113" i="14" s="1"/>
  <c r="G113" i="14"/>
  <c r="H113" i="14" s="1"/>
  <c r="I112" i="14"/>
  <c r="J112" i="14" s="1"/>
  <c r="G112" i="14"/>
  <c r="H112" i="14" s="1"/>
  <c r="I111" i="14"/>
  <c r="J111" i="14" s="1"/>
  <c r="G111" i="14"/>
  <c r="H111" i="14" s="1"/>
  <c r="I110" i="14"/>
  <c r="J110" i="14" s="1"/>
  <c r="G110" i="14"/>
  <c r="H110" i="14" s="1"/>
  <c r="I109" i="14"/>
  <c r="J109" i="14" s="1"/>
  <c r="G109" i="14"/>
  <c r="H109" i="14" s="1"/>
  <c r="I108" i="14"/>
  <c r="J108" i="14" s="1"/>
  <c r="G108" i="14"/>
  <c r="H108" i="14" s="1"/>
  <c r="I107" i="14"/>
  <c r="J107" i="14" s="1"/>
  <c r="G107" i="14"/>
  <c r="H107" i="14" s="1"/>
  <c r="I106" i="14"/>
  <c r="J106" i="14" s="1"/>
  <c r="G106" i="14"/>
  <c r="H106" i="14" s="1"/>
  <c r="I105" i="14"/>
  <c r="J105" i="14" s="1"/>
  <c r="G105" i="14"/>
  <c r="H105" i="14" s="1"/>
  <c r="I104" i="14"/>
  <c r="J104" i="14" s="1"/>
  <c r="G104" i="14"/>
  <c r="H104" i="14" s="1"/>
  <c r="I103" i="14"/>
  <c r="J103" i="14" s="1"/>
  <c r="G103" i="14"/>
  <c r="H103" i="14" s="1"/>
  <c r="I102" i="14"/>
  <c r="J102" i="14" s="1"/>
  <c r="G102" i="14"/>
  <c r="H102" i="14" s="1"/>
  <c r="I101" i="14"/>
  <c r="J101" i="14" s="1"/>
  <c r="G101" i="14"/>
  <c r="H101" i="14" s="1"/>
  <c r="I100" i="14"/>
  <c r="J100" i="14" s="1"/>
  <c r="G100" i="14"/>
  <c r="H100" i="14" s="1"/>
  <c r="I99" i="14"/>
  <c r="J99" i="14" s="1"/>
  <c r="G99" i="14"/>
  <c r="H99" i="14" s="1"/>
  <c r="I98" i="14"/>
  <c r="J98" i="14" s="1"/>
  <c r="G98" i="14"/>
  <c r="H98" i="14" s="1"/>
  <c r="I97" i="14"/>
  <c r="J97" i="14" s="1"/>
  <c r="G97" i="14"/>
  <c r="H97" i="14" s="1"/>
  <c r="I96" i="14"/>
  <c r="J96" i="14" s="1"/>
  <c r="G96" i="14"/>
  <c r="H96" i="14" s="1"/>
  <c r="I95" i="14"/>
  <c r="J95" i="14" s="1"/>
  <c r="G95" i="14"/>
  <c r="H95" i="14" s="1"/>
  <c r="I94" i="14"/>
  <c r="J94" i="14" s="1"/>
  <c r="G94" i="14"/>
  <c r="H94" i="14" s="1"/>
  <c r="I93" i="14"/>
  <c r="J93" i="14" s="1"/>
  <c r="G93" i="14"/>
  <c r="H93" i="14" s="1"/>
  <c r="I92" i="14"/>
  <c r="J92" i="14" s="1"/>
  <c r="G92" i="14"/>
  <c r="H92" i="14" s="1"/>
  <c r="I91" i="14"/>
  <c r="J91" i="14" s="1"/>
  <c r="G91" i="14"/>
  <c r="H91" i="14" s="1"/>
  <c r="I90" i="14"/>
  <c r="J90" i="14" s="1"/>
  <c r="G90" i="14"/>
  <c r="H90" i="14" s="1"/>
  <c r="I89" i="14"/>
  <c r="J89" i="14" s="1"/>
  <c r="G89" i="14"/>
  <c r="H89" i="14" s="1"/>
  <c r="I88" i="14"/>
  <c r="J88" i="14" s="1"/>
  <c r="G88" i="14"/>
  <c r="H88" i="14" s="1"/>
  <c r="I87" i="14"/>
  <c r="J87" i="14" s="1"/>
  <c r="G87" i="14"/>
  <c r="H87" i="14" s="1"/>
  <c r="I86" i="14"/>
  <c r="J86" i="14" s="1"/>
  <c r="G86" i="14"/>
  <c r="H86" i="14" s="1"/>
  <c r="I85" i="14"/>
  <c r="J85" i="14" s="1"/>
  <c r="G85" i="14"/>
  <c r="H85" i="14" s="1"/>
  <c r="I84" i="14"/>
  <c r="J84" i="14" s="1"/>
  <c r="G84" i="14"/>
  <c r="H84" i="14" s="1"/>
  <c r="I83" i="14"/>
  <c r="J83" i="14" s="1"/>
  <c r="G83" i="14"/>
  <c r="H83" i="14" s="1"/>
  <c r="I82" i="14"/>
  <c r="J82" i="14" s="1"/>
  <c r="G82" i="14"/>
  <c r="H82" i="14" s="1"/>
  <c r="I81" i="14"/>
  <c r="J81" i="14" s="1"/>
  <c r="G81" i="14"/>
  <c r="H81" i="14" s="1"/>
  <c r="I80" i="14"/>
  <c r="J80" i="14" s="1"/>
  <c r="G80" i="14"/>
  <c r="H80" i="14" s="1"/>
  <c r="I79" i="14"/>
  <c r="J79" i="14" s="1"/>
  <c r="G79" i="14"/>
  <c r="H79" i="14" s="1"/>
  <c r="I78" i="14"/>
  <c r="J78" i="14" s="1"/>
  <c r="G78" i="14"/>
  <c r="H78" i="14" s="1"/>
  <c r="I77" i="14"/>
  <c r="J77" i="14" s="1"/>
  <c r="G77" i="14"/>
  <c r="H77" i="14" s="1"/>
  <c r="I76" i="14"/>
  <c r="J76" i="14" s="1"/>
  <c r="G76" i="14"/>
  <c r="H76" i="14" s="1"/>
  <c r="I75" i="14"/>
  <c r="J75" i="14" s="1"/>
  <c r="G75" i="14"/>
  <c r="H75" i="14" s="1"/>
  <c r="I74" i="14"/>
  <c r="J74" i="14" s="1"/>
  <c r="G74" i="14"/>
  <c r="H74" i="14" s="1"/>
  <c r="I73" i="14"/>
  <c r="J73" i="14" s="1"/>
  <c r="G73" i="14"/>
  <c r="H73" i="14" s="1"/>
  <c r="I72" i="14"/>
  <c r="J72" i="14" s="1"/>
  <c r="G72" i="14"/>
  <c r="H72" i="14" s="1"/>
  <c r="I71" i="14"/>
  <c r="J71" i="14" s="1"/>
  <c r="G71" i="14"/>
  <c r="H71" i="14" s="1"/>
  <c r="I70" i="14"/>
  <c r="J70" i="14" s="1"/>
  <c r="G70" i="14"/>
  <c r="H70" i="14" s="1"/>
  <c r="I69" i="14"/>
  <c r="J69" i="14" s="1"/>
  <c r="G69" i="14"/>
  <c r="H69" i="14" s="1"/>
  <c r="I68" i="14"/>
  <c r="J68" i="14" s="1"/>
  <c r="G68" i="14"/>
  <c r="H68" i="14" s="1"/>
  <c r="I67" i="14"/>
  <c r="J67" i="14" s="1"/>
  <c r="G67" i="14"/>
  <c r="H67" i="14" s="1"/>
  <c r="I66" i="14"/>
  <c r="J66" i="14" s="1"/>
  <c r="G66" i="14"/>
  <c r="H66" i="14" s="1"/>
  <c r="I65" i="14"/>
  <c r="J65" i="14" s="1"/>
  <c r="G65" i="14"/>
  <c r="H65" i="14" s="1"/>
  <c r="I64" i="14"/>
  <c r="J64" i="14" s="1"/>
  <c r="G64" i="14"/>
  <c r="H64" i="14" s="1"/>
  <c r="I63" i="14"/>
  <c r="J63" i="14" s="1"/>
  <c r="G63" i="14"/>
  <c r="H63" i="14" s="1"/>
  <c r="I62" i="14"/>
  <c r="J62" i="14" s="1"/>
  <c r="G62" i="14"/>
  <c r="H62" i="14" s="1"/>
  <c r="I61" i="14"/>
  <c r="J61" i="14" s="1"/>
  <c r="G61" i="14"/>
  <c r="H61" i="14" s="1"/>
  <c r="I60" i="14"/>
  <c r="J60" i="14" s="1"/>
  <c r="G60" i="14"/>
  <c r="H60" i="14" s="1"/>
  <c r="I59" i="14"/>
  <c r="J59" i="14" s="1"/>
  <c r="G59" i="14"/>
  <c r="H59" i="14" s="1"/>
  <c r="I58" i="14"/>
  <c r="J58" i="14" s="1"/>
  <c r="G58" i="14"/>
  <c r="H58" i="14" s="1"/>
  <c r="I57" i="14"/>
  <c r="J57" i="14" s="1"/>
  <c r="G57" i="14"/>
  <c r="H57" i="14" s="1"/>
  <c r="I56" i="14"/>
  <c r="J56" i="14" s="1"/>
  <c r="G56" i="14"/>
  <c r="H56" i="14" s="1"/>
  <c r="I55" i="14"/>
  <c r="J55" i="14" s="1"/>
  <c r="G55" i="14"/>
  <c r="H55" i="14" s="1"/>
  <c r="I54" i="14"/>
  <c r="J54" i="14" s="1"/>
  <c r="G54" i="14"/>
  <c r="H54" i="14" s="1"/>
  <c r="I53" i="14"/>
  <c r="J53" i="14" s="1"/>
  <c r="G53" i="14"/>
  <c r="H53" i="14" s="1"/>
  <c r="I52" i="14"/>
  <c r="J52" i="14" s="1"/>
  <c r="G52" i="14"/>
  <c r="H52" i="14" s="1"/>
  <c r="I51" i="14"/>
  <c r="J51" i="14" s="1"/>
  <c r="G51" i="14"/>
  <c r="H51" i="14" s="1"/>
  <c r="I50" i="14"/>
  <c r="J50" i="14" s="1"/>
  <c r="G50" i="14"/>
  <c r="H50" i="14" s="1"/>
  <c r="I49" i="14"/>
  <c r="J49" i="14" s="1"/>
  <c r="G49" i="14"/>
  <c r="H49" i="14" s="1"/>
  <c r="I48" i="14"/>
  <c r="J48" i="14" s="1"/>
  <c r="G48" i="14"/>
  <c r="H48" i="14" s="1"/>
  <c r="I47" i="14"/>
  <c r="J47" i="14" s="1"/>
  <c r="G47" i="14"/>
  <c r="H47" i="14" s="1"/>
  <c r="I46" i="14"/>
  <c r="J46" i="14" s="1"/>
  <c r="G46" i="14"/>
  <c r="H46" i="14" s="1"/>
  <c r="I45" i="14"/>
  <c r="J45" i="14" s="1"/>
  <c r="G45" i="14"/>
  <c r="H45" i="14" s="1"/>
  <c r="I44" i="14"/>
  <c r="J44" i="14" s="1"/>
  <c r="G44" i="14"/>
  <c r="H44" i="14" s="1"/>
  <c r="I43" i="14"/>
  <c r="J43" i="14" s="1"/>
  <c r="G43" i="14"/>
  <c r="H43" i="14" s="1"/>
  <c r="I42" i="14"/>
  <c r="J42" i="14" s="1"/>
  <c r="G42" i="14"/>
  <c r="H42" i="14" s="1"/>
  <c r="I41" i="14"/>
  <c r="J41" i="14" s="1"/>
  <c r="G41" i="14"/>
  <c r="H41" i="14" s="1"/>
  <c r="I40" i="14"/>
  <c r="J40" i="14" s="1"/>
  <c r="G40" i="14"/>
  <c r="H40" i="14" s="1"/>
  <c r="I39" i="14"/>
  <c r="J39" i="14" s="1"/>
  <c r="G39" i="14"/>
  <c r="H39" i="14" s="1"/>
  <c r="I38" i="14"/>
  <c r="J38" i="14" s="1"/>
  <c r="G38" i="14"/>
  <c r="H38" i="14" s="1"/>
  <c r="I37" i="14"/>
  <c r="J37" i="14" s="1"/>
  <c r="G37" i="14"/>
  <c r="H37" i="14" s="1"/>
  <c r="I36" i="14"/>
  <c r="J36" i="14" s="1"/>
  <c r="G36" i="14"/>
  <c r="H36" i="14" s="1"/>
  <c r="I35" i="14"/>
  <c r="J35" i="14" s="1"/>
  <c r="G35" i="14"/>
  <c r="H35" i="14" s="1"/>
  <c r="I34" i="14"/>
  <c r="J34" i="14" s="1"/>
  <c r="G34" i="14"/>
  <c r="H34" i="14" s="1"/>
  <c r="I33" i="14"/>
  <c r="J33" i="14" s="1"/>
  <c r="G33" i="14"/>
  <c r="H33" i="14" s="1"/>
  <c r="I32" i="14"/>
  <c r="J32" i="14" s="1"/>
  <c r="G32" i="14"/>
  <c r="H32" i="14" s="1"/>
  <c r="I31" i="14"/>
  <c r="J31" i="14" s="1"/>
  <c r="G31" i="14"/>
  <c r="H31" i="14" s="1"/>
  <c r="I30" i="14"/>
  <c r="J30" i="14" s="1"/>
  <c r="G30" i="14"/>
  <c r="H30" i="14" s="1"/>
  <c r="I29" i="14"/>
  <c r="J29" i="14" s="1"/>
  <c r="G29" i="14"/>
  <c r="H29" i="14" s="1"/>
  <c r="I28" i="14"/>
  <c r="J28" i="14" s="1"/>
  <c r="G28" i="14"/>
  <c r="H28" i="14" s="1"/>
  <c r="I27" i="14"/>
  <c r="J27" i="14" s="1"/>
  <c r="G27" i="14"/>
  <c r="H27" i="14" s="1"/>
  <c r="I26" i="14"/>
  <c r="J26" i="14" s="1"/>
  <c r="G26" i="14"/>
  <c r="H26" i="14" s="1"/>
  <c r="I25" i="14"/>
  <c r="J25" i="14" s="1"/>
  <c r="G25" i="14"/>
  <c r="H25" i="14" s="1"/>
  <c r="I24" i="14"/>
  <c r="J24" i="14" s="1"/>
  <c r="G24" i="14"/>
  <c r="H24" i="14" s="1"/>
  <c r="I23" i="14"/>
  <c r="J23" i="14" s="1"/>
  <c r="G23" i="14"/>
  <c r="H23" i="14" s="1"/>
  <c r="I22" i="14"/>
  <c r="J22" i="14" s="1"/>
  <c r="G22" i="14"/>
  <c r="H22" i="14" s="1"/>
  <c r="I21" i="14"/>
  <c r="J21" i="14" s="1"/>
  <c r="G21" i="14"/>
  <c r="H21" i="14" s="1"/>
  <c r="I20" i="14"/>
  <c r="J20" i="14" s="1"/>
  <c r="G20" i="14"/>
  <c r="H20" i="14" s="1"/>
  <c r="I19" i="14"/>
  <c r="J19" i="14" s="1"/>
  <c r="G19" i="14"/>
  <c r="H19" i="14" s="1"/>
  <c r="I18" i="14"/>
  <c r="J18" i="14" s="1"/>
  <c r="G18" i="14"/>
  <c r="H18" i="14" s="1"/>
  <c r="I17" i="14"/>
  <c r="J17" i="14" s="1"/>
  <c r="G17" i="14"/>
  <c r="H17" i="14" s="1"/>
  <c r="I16" i="14"/>
  <c r="J16" i="14" s="1"/>
  <c r="G16" i="14"/>
  <c r="H16" i="14" s="1"/>
  <c r="I15" i="14"/>
  <c r="J15" i="14" s="1"/>
  <c r="G15" i="14"/>
  <c r="H15" i="14" s="1"/>
  <c r="I14" i="14"/>
  <c r="J14" i="14" s="1"/>
  <c r="G14" i="14"/>
  <c r="H14" i="14" s="1"/>
  <c r="I13" i="14"/>
  <c r="J13" i="14" s="1"/>
  <c r="G13" i="14"/>
  <c r="H13" i="14" s="1"/>
  <c r="I12" i="14"/>
  <c r="J12" i="14" s="1"/>
  <c r="G12" i="14"/>
  <c r="H12" i="14" s="1"/>
  <c r="I11" i="14"/>
  <c r="J11" i="14" s="1"/>
  <c r="G11" i="14"/>
  <c r="H11" i="14" s="1"/>
  <c r="I10" i="14"/>
  <c r="J10" i="14" s="1"/>
  <c r="G10" i="14"/>
  <c r="H10" i="14" s="1"/>
  <c r="I9" i="14"/>
  <c r="J9" i="14" s="1"/>
  <c r="G9" i="14"/>
  <c r="H9" i="14" s="1"/>
  <c r="I8" i="14"/>
  <c r="J8" i="14" s="1"/>
  <c r="G8" i="14"/>
  <c r="H8" i="14" s="1"/>
  <c r="I7" i="14"/>
  <c r="J7" i="14" s="1"/>
  <c r="G7" i="14"/>
  <c r="H7" i="14" s="1"/>
  <c r="I6" i="14"/>
  <c r="J6" i="14" s="1"/>
  <c r="G6" i="14"/>
  <c r="H6" i="14" s="1"/>
  <c r="I5" i="14"/>
  <c r="J5" i="14" s="1"/>
  <c r="G5" i="14"/>
  <c r="H5" i="14" s="1"/>
  <c r="I4" i="14"/>
  <c r="J4" i="14" s="1"/>
  <c r="G4" i="14"/>
  <c r="H4" i="14" s="1"/>
  <c r="F81" i="13"/>
  <c r="G81" i="13" s="1"/>
  <c r="F80" i="13"/>
  <c r="G80" i="13" s="1"/>
  <c r="F79" i="13"/>
  <c r="G79" i="13" s="1"/>
  <c r="F77" i="13"/>
  <c r="G77" i="13" s="1"/>
  <c r="F75" i="13"/>
  <c r="G75" i="13" s="1"/>
  <c r="F78" i="13"/>
  <c r="G78" i="13" s="1"/>
  <c r="F70" i="13"/>
  <c r="G70" i="13" s="1"/>
  <c r="F74" i="13"/>
  <c r="G74" i="13" s="1"/>
  <c r="F73" i="13"/>
  <c r="G73" i="13" s="1"/>
  <c r="F61" i="13"/>
  <c r="G61" i="13" s="1"/>
  <c r="F69" i="13"/>
  <c r="G69" i="13" s="1"/>
  <c r="F76" i="13"/>
  <c r="G76" i="13" s="1"/>
  <c r="F67" i="13"/>
  <c r="G67" i="13" s="1"/>
  <c r="F63" i="13"/>
  <c r="G63" i="13" s="1"/>
  <c r="F72" i="13"/>
  <c r="G72" i="13" s="1"/>
  <c r="F68" i="13"/>
  <c r="G68" i="13" s="1"/>
  <c r="F65" i="13"/>
  <c r="G65" i="13" s="1"/>
  <c r="F71" i="13"/>
  <c r="G71" i="13" s="1"/>
  <c r="F66" i="13"/>
  <c r="G66" i="13" s="1"/>
  <c r="F53" i="13"/>
  <c r="G53" i="13" s="1"/>
  <c r="F64" i="13"/>
  <c r="G64" i="13" s="1"/>
  <c r="F62" i="13"/>
  <c r="G62" i="13" s="1"/>
  <c r="F44" i="13"/>
  <c r="G44" i="13" s="1"/>
  <c r="F52" i="13"/>
  <c r="G52" i="13" s="1"/>
  <c r="F57" i="13"/>
  <c r="G57" i="13" s="1"/>
  <c r="F56" i="13"/>
  <c r="G56" i="13" s="1"/>
  <c r="F50" i="13"/>
  <c r="G50" i="13" s="1"/>
  <c r="F59" i="13"/>
  <c r="G59" i="13" s="1"/>
  <c r="F47" i="13"/>
  <c r="G47" i="13" s="1"/>
  <c r="F42" i="13"/>
  <c r="G42" i="13" s="1"/>
  <c r="F58" i="13"/>
  <c r="G58" i="13" s="1"/>
  <c r="F49" i="13"/>
  <c r="G49" i="13" s="1"/>
  <c r="F55" i="13"/>
  <c r="G55" i="13" s="1"/>
  <c r="F54" i="13"/>
  <c r="G54" i="13" s="1"/>
  <c r="F43" i="13"/>
  <c r="G43" i="13" s="1"/>
  <c r="F60" i="13"/>
  <c r="G60" i="13" s="1"/>
  <c r="F26" i="13"/>
  <c r="G26" i="13" s="1"/>
  <c r="F30" i="13"/>
  <c r="G30" i="13" s="1"/>
  <c r="F51" i="13"/>
  <c r="G51" i="13" s="1"/>
  <c r="F39" i="13"/>
  <c r="G39" i="13" s="1"/>
  <c r="F45" i="13"/>
  <c r="G45" i="13" s="1"/>
  <c r="F46" i="13"/>
  <c r="G46" i="13" s="1"/>
  <c r="F25" i="13"/>
  <c r="G25" i="13" s="1"/>
  <c r="F28" i="13"/>
  <c r="G28" i="13" s="1"/>
  <c r="F48" i="13"/>
  <c r="G48" i="13" s="1"/>
  <c r="F41" i="13"/>
  <c r="G41" i="13" s="1"/>
  <c r="F40" i="13"/>
  <c r="G40" i="13" s="1"/>
  <c r="F34" i="13"/>
  <c r="G34" i="13" s="1"/>
  <c r="F33" i="13"/>
  <c r="G33" i="13" s="1"/>
  <c r="F36" i="13"/>
  <c r="G36" i="13" s="1"/>
  <c r="F32" i="13"/>
  <c r="G32" i="13" s="1"/>
  <c r="F38" i="13"/>
  <c r="G38" i="13" s="1"/>
  <c r="F35" i="13"/>
  <c r="G35" i="13" s="1"/>
  <c r="F37" i="13"/>
  <c r="G37" i="13" s="1"/>
  <c r="F31" i="13"/>
  <c r="G31" i="13" s="1"/>
  <c r="F24" i="13"/>
  <c r="G24" i="13" s="1"/>
  <c r="F15" i="13"/>
  <c r="G15" i="13" s="1"/>
  <c r="F18" i="13"/>
  <c r="G18" i="13" s="1"/>
  <c r="F20" i="13"/>
  <c r="G20" i="13" s="1"/>
  <c r="F29" i="13"/>
  <c r="G29" i="13" s="1"/>
  <c r="F23" i="13"/>
  <c r="G23" i="13" s="1"/>
  <c r="F21" i="13"/>
  <c r="G21" i="13" s="1"/>
  <c r="F22" i="13"/>
  <c r="G22" i="13" s="1"/>
  <c r="F17" i="13"/>
  <c r="G17" i="13" s="1"/>
  <c r="F19" i="13"/>
  <c r="G19" i="13" s="1"/>
  <c r="F27" i="13"/>
  <c r="G27" i="13" s="1"/>
  <c r="F14" i="13"/>
  <c r="G14" i="13" s="1"/>
  <c r="F12" i="13"/>
  <c r="G12" i="13" s="1"/>
  <c r="F11" i="13"/>
  <c r="G11" i="13" s="1"/>
  <c r="F13" i="13"/>
  <c r="G13" i="13" s="1"/>
  <c r="F16" i="13"/>
  <c r="G16" i="13" s="1"/>
  <c r="F10" i="13"/>
  <c r="G10" i="13" s="1"/>
  <c r="F9" i="13"/>
  <c r="G9" i="13" s="1"/>
  <c r="F8" i="13"/>
  <c r="G8" i="13" s="1"/>
  <c r="F7" i="13"/>
  <c r="G7" i="13" s="1"/>
  <c r="F5" i="13"/>
  <c r="G5" i="13" s="1"/>
  <c r="F6" i="13"/>
  <c r="G6" i="13" s="1"/>
  <c r="F4" i="13"/>
  <c r="G4" i="13" s="1"/>
  <c r="R2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Q2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R2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Q2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R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Q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R2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Q2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P2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E72" i="12" l="1"/>
  <c r="I65" i="1" s="1"/>
  <c r="F11" i="14"/>
  <c r="I16" i="13" s="1"/>
  <c r="F19" i="14"/>
  <c r="I22" i="13" s="1"/>
  <c r="F27" i="14"/>
  <c r="I31" i="13" s="1"/>
  <c r="F35" i="14"/>
  <c r="I40" i="13" s="1"/>
  <c r="F43" i="14"/>
  <c r="I51" i="13" s="1"/>
  <c r="F51" i="14"/>
  <c r="I58" i="13" s="1"/>
  <c r="F59" i="14"/>
  <c r="I44" i="13" s="1"/>
  <c r="F67" i="14"/>
  <c r="I72" i="13" s="1"/>
  <c r="F75" i="14"/>
  <c r="I70" i="13" s="1"/>
  <c r="F83" i="14"/>
  <c r="F91" i="14"/>
  <c r="F99" i="14"/>
  <c r="F107" i="14"/>
  <c r="E43" i="15"/>
  <c r="F51" i="1" s="1"/>
  <c r="E46" i="15"/>
  <c r="F56" i="1" s="1"/>
  <c r="E79" i="15"/>
  <c r="F61" i="1" s="1"/>
  <c r="E68" i="15"/>
  <c r="F71" i="1" s="1"/>
  <c r="E60" i="15"/>
  <c r="F69" i="1" s="1"/>
  <c r="E66" i="15"/>
  <c r="F74" i="1" s="1"/>
  <c r="E73" i="15"/>
  <c r="F80" i="1" s="1"/>
  <c r="E82" i="15"/>
  <c r="E86" i="15"/>
  <c r="E90" i="15"/>
  <c r="E94" i="15"/>
  <c r="E98" i="15"/>
  <c r="E102" i="15"/>
  <c r="E106" i="15"/>
  <c r="E110" i="15"/>
  <c r="E114" i="15"/>
  <c r="E118" i="15"/>
  <c r="E117" i="12"/>
  <c r="E109" i="12"/>
  <c r="E101" i="12"/>
  <c r="E93" i="12"/>
  <c r="E85" i="12"/>
  <c r="E77" i="12"/>
  <c r="I79" i="1" s="1"/>
  <c r="E69" i="12"/>
  <c r="I70" i="1" s="1"/>
  <c r="E61" i="12"/>
  <c r="I62" i="1" s="1"/>
  <c r="E53" i="12"/>
  <c r="I53" i="1" s="1"/>
  <c r="E45" i="12"/>
  <c r="I42" i="1" s="1"/>
  <c r="E37" i="12"/>
  <c r="I40" i="1" s="1"/>
  <c r="E29" i="12"/>
  <c r="I31" i="1" s="1"/>
  <c r="E21" i="12"/>
  <c r="I14" i="1" s="1"/>
  <c r="E13" i="12"/>
  <c r="I11" i="1" s="1"/>
  <c r="E5" i="12"/>
  <c r="I6" i="1" s="1"/>
  <c r="E64" i="12"/>
  <c r="I63" i="1" s="1"/>
  <c r="E56" i="12"/>
  <c r="I57" i="1" s="1"/>
  <c r="E48" i="12"/>
  <c r="I44" i="1" s="1"/>
  <c r="E40" i="12"/>
  <c r="I46" i="1" s="1"/>
  <c r="E32" i="12"/>
  <c r="I29" i="1" s="1"/>
  <c r="E24" i="12"/>
  <c r="I24" i="1" s="1"/>
  <c r="E16" i="12"/>
  <c r="I13" i="1" s="1"/>
  <c r="E8" i="12"/>
  <c r="I9" i="1" s="1"/>
  <c r="E120" i="12"/>
  <c r="E112" i="12"/>
  <c r="E104" i="12"/>
  <c r="E96" i="12"/>
  <c r="E88" i="12"/>
  <c r="E80" i="12"/>
  <c r="I77" i="1" s="1"/>
  <c r="E116" i="12"/>
  <c r="E52" i="12"/>
  <c r="I38" i="1" s="1"/>
  <c r="E115" i="12"/>
  <c r="E107" i="12"/>
  <c r="E99" i="12"/>
  <c r="E91" i="12"/>
  <c r="E83" i="12"/>
  <c r="E75" i="12"/>
  <c r="I75" i="1" s="1"/>
  <c r="E67" i="12"/>
  <c r="I72" i="1" s="1"/>
  <c r="E59" i="12"/>
  <c r="I59" i="1" s="1"/>
  <c r="E51" i="12"/>
  <c r="I49" i="1" s="1"/>
  <c r="E43" i="12"/>
  <c r="I50" i="1" s="1"/>
  <c r="E35" i="12"/>
  <c r="I34" i="1" s="1"/>
  <c r="E27" i="12"/>
  <c r="I23" i="1" s="1"/>
  <c r="E19" i="12"/>
  <c r="I20" i="1" s="1"/>
  <c r="E11" i="12"/>
  <c r="I15" i="1" s="1"/>
  <c r="E113" i="12"/>
  <c r="E105" i="12"/>
  <c r="E97" i="12"/>
  <c r="E89" i="12"/>
  <c r="E81" i="12"/>
  <c r="I81" i="1" s="1"/>
  <c r="E73" i="12"/>
  <c r="I73" i="1" s="1"/>
  <c r="E65" i="12"/>
  <c r="I67" i="1" s="1"/>
  <c r="E57" i="12"/>
  <c r="I58" i="1" s="1"/>
  <c r="E49" i="12"/>
  <c r="I45" i="1" s="1"/>
  <c r="E41" i="12"/>
  <c r="I47" i="1" s="1"/>
  <c r="E33" i="12"/>
  <c r="I32" i="1" s="1"/>
  <c r="E25" i="12"/>
  <c r="I26" i="1" s="1"/>
  <c r="E17" i="12"/>
  <c r="I16" i="1" s="1"/>
  <c r="E9" i="12"/>
  <c r="I8" i="1" s="1"/>
  <c r="E80" i="15"/>
  <c r="F65" i="1" s="1"/>
  <c r="F74" i="15"/>
  <c r="H80" i="13" s="1"/>
  <c r="F84" i="15"/>
  <c r="F92" i="15"/>
  <c r="F100" i="15"/>
  <c r="F108" i="15"/>
  <c r="E119" i="12"/>
  <c r="E111" i="12"/>
  <c r="E103" i="12"/>
  <c r="E95" i="12"/>
  <c r="E87" i="12"/>
  <c r="E79" i="12"/>
  <c r="I76" i="1" s="1"/>
  <c r="E71" i="12"/>
  <c r="I66" i="1" s="1"/>
  <c r="E63" i="12"/>
  <c r="I64" i="1" s="1"/>
  <c r="E86" i="12"/>
  <c r="E22" i="12"/>
  <c r="I25" i="1" s="1"/>
  <c r="F119" i="15"/>
  <c r="E108" i="12"/>
  <c r="E100" i="12"/>
  <c r="E92" i="12"/>
  <c r="E84" i="12"/>
  <c r="E76" i="12"/>
  <c r="I78" i="1" s="1"/>
  <c r="E68" i="12"/>
  <c r="I68" i="1" s="1"/>
  <c r="E60" i="12"/>
  <c r="I60" i="1" s="1"/>
  <c r="E44" i="12"/>
  <c r="I41" i="1" s="1"/>
  <c r="E36" i="12"/>
  <c r="I39" i="1" s="1"/>
  <c r="E28" i="12"/>
  <c r="I33" i="1" s="1"/>
  <c r="E20" i="12"/>
  <c r="I22" i="1" s="1"/>
  <c r="E12" i="12"/>
  <c r="I12" i="1" s="1"/>
  <c r="E4" i="12"/>
  <c r="I4" i="1" s="1"/>
  <c r="E114" i="12"/>
  <c r="E106" i="12"/>
  <c r="E98" i="12"/>
  <c r="E90" i="12"/>
  <c r="E82" i="12"/>
  <c r="E74" i="12"/>
  <c r="I74" i="1" s="1"/>
  <c r="E66" i="12"/>
  <c r="I71" i="1" s="1"/>
  <c r="E58" i="12"/>
  <c r="I56" i="1" s="1"/>
  <c r="E50" i="12"/>
  <c r="I54" i="1" s="1"/>
  <c r="E42" i="12"/>
  <c r="I48" i="1" s="1"/>
  <c r="E34" i="12"/>
  <c r="I37" i="1" s="1"/>
  <c r="E26" i="12"/>
  <c r="I27" i="1" s="1"/>
  <c r="E18" i="12"/>
  <c r="I17" i="1" s="1"/>
  <c r="E10" i="12"/>
  <c r="I10" i="1" s="1"/>
  <c r="E55" i="12"/>
  <c r="I55" i="1" s="1"/>
  <c r="E47" i="12"/>
  <c r="I43" i="1" s="1"/>
  <c r="E39" i="12"/>
  <c r="I30" i="1" s="1"/>
  <c r="E31" i="12"/>
  <c r="I28" i="1" s="1"/>
  <c r="E23" i="12"/>
  <c r="I21" i="1" s="1"/>
  <c r="E15" i="12"/>
  <c r="I18" i="1" s="1"/>
  <c r="E7" i="12"/>
  <c r="I7" i="1" s="1"/>
  <c r="E118" i="12"/>
  <c r="E110" i="12"/>
  <c r="E102" i="12"/>
  <c r="E94" i="12"/>
  <c r="E78" i="12"/>
  <c r="I80" i="1" s="1"/>
  <c r="E70" i="12"/>
  <c r="I69" i="1" s="1"/>
  <c r="E62" i="12"/>
  <c r="I61" i="1" s="1"/>
  <c r="E54" i="12"/>
  <c r="I51" i="1" s="1"/>
  <c r="E46" i="12"/>
  <c r="I52" i="1" s="1"/>
  <c r="E38" i="12"/>
  <c r="I35" i="1" s="1"/>
  <c r="E30" i="12"/>
  <c r="I36" i="1" s="1"/>
  <c r="E14" i="12"/>
  <c r="I19" i="1" s="1"/>
  <c r="E6" i="12"/>
  <c r="I5" i="1" s="1"/>
  <c r="F116" i="15"/>
  <c r="F120" i="15"/>
  <c r="E85" i="15"/>
  <c r="E89" i="15"/>
  <c r="F97" i="15"/>
  <c r="F105" i="15"/>
  <c r="F113" i="15"/>
  <c r="F67" i="15"/>
  <c r="H72" i="13" s="1"/>
  <c r="F83" i="15"/>
  <c r="F91" i="15"/>
  <c r="F99" i="15"/>
  <c r="F107" i="15"/>
  <c r="F115" i="15"/>
  <c r="F118" i="15"/>
  <c r="F110" i="15"/>
  <c r="F102" i="15"/>
  <c r="F111" i="15"/>
  <c r="E7" i="14"/>
  <c r="G7" i="1" s="1"/>
  <c r="F7" i="14"/>
  <c r="I7" i="13" s="1"/>
  <c r="E15" i="14"/>
  <c r="G18" i="1" s="1"/>
  <c r="F15" i="14"/>
  <c r="I14" i="13" s="1"/>
  <c r="E23" i="14"/>
  <c r="G21" i="1" s="1"/>
  <c r="F23" i="14"/>
  <c r="I20" i="13" s="1"/>
  <c r="E31" i="14"/>
  <c r="G28" i="1" s="1"/>
  <c r="F31" i="14"/>
  <c r="I32" i="13" s="1"/>
  <c r="E39" i="14"/>
  <c r="G30" i="1" s="1"/>
  <c r="F39" i="14"/>
  <c r="I25" i="13" s="1"/>
  <c r="E47" i="14"/>
  <c r="G43" i="1" s="1"/>
  <c r="F47" i="14"/>
  <c r="I43" i="13" s="1"/>
  <c r="E55" i="14"/>
  <c r="G55" i="1" s="1"/>
  <c r="F55" i="14"/>
  <c r="I50" i="13" s="1"/>
  <c r="E63" i="14"/>
  <c r="G64" i="1" s="1"/>
  <c r="F63" i="14"/>
  <c r="I66" i="13" s="1"/>
  <c r="E71" i="14"/>
  <c r="G66" i="1" s="1"/>
  <c r="F71" i="14"/>
  <c r="I69" i="13" s="1"/>
  <c r="E79" i="14"/>
  <c r="G76" i="1" s="1"/>
  <c r="F79" i="14"/>
  <c r="I79" i="13" s="1"/>
  <c r="E87" i="14"/>
  <c r="F87" i="14"/>
  <c r="E95" i="14"/>
  <c r="F95" i="14"/>
  <c r="E103" i="14"/>
  <c r="F103" i="14"/>
  <c r="E111" i="14"/>
  <c r="F111" i="14"/>
  <c r="F115" i="14"/>
  <c r="E115" i="14"/>
  <c r="E119" i="14"/>
  <c r="F119" i="14"/>
  <c r="E5" i="15"/>
  <c r="F5" i="1" s="1"/>
  <c r="F5" i="15"/>
  <c r="H5" i="13" s="1"/>
  <c r="E17" i="15"/>
  <c r="F10" i="1" s="1"/>
  <c r="F17" i="15"/>
  <c r="H10" i="13" s="1"/>
  <c r="E18" i="15"/>
  <c r="F19" i="1" s="1"/>
  <c r="F18" i="15"/>
  <c r="H12" i="13" s="1"/>
  <c r="E13" i="15"/>
  <c r="F17" i="1" s="1"/>
  <c r="F13" i="15"/>
  <c r="H17" i="13" s="1"/>
  <c r="E37" i="15"/>
  <c r="F25" i="1" s="1"/>
  <c r="F37" i="15"/>
  <c r="H29" i="13" s="1"/>
  <c r="E29" i="15"/>
  <c r="F27" i="1" s="1"/>
  <c r="F29" i="15"/>
  <c r="H24" i="13" s="1"/>
  <c r="E26" i="15"/>
  <c r="F36" i="1" s="1"/>
  <c r="F26" i="15"/>
  <c r="H38" i="13" s="1"/>
  <c r="E50" i="15"/>
  <c r="F37" i="1" s="1"/>
  <c r="F50" i="15"/>
  <c r="H34" i="13" s="1"/>
  <c r="E38" i="15"/>
  <c r="F35" i="1" s="1"/>
  <c r="F38" i="15"/>
  <c r="H28" i="13" s="1"/>
  <c r="E56" i="15"/>
  <c r="F48" i="1" s="1"/>
  <c r="F56" i="15"/>
  <c r="H39" i="13" s="1"/>
  <c r="E53" i="15"/>
  <c r="F52" i="1" s="1"/>
  <c r="F53" i="15"/>
  <c r="H60" i="13" s="1"/>
  <c r="E58" i="15"/>
  <c r="F54" i="1" s="1"/>
  <c r="F58" i="15"/>
  <c r="H49" i="13" s="1"/>
  <c r="E11" i="14"/>
  <c r="G15" i="1" s="1"/>
  <c r="E19" i="14"/>
  <c r="G20" i="1" s="1"/>
  <c r="E27" i="14"/>
  <c r="G23" i="1" s="1"/>
  <c r="E35" i="14"/>
  <c r="G34" i="1" s="1"/>
  <c r="E43" i="14"/>
  <c r="G50" i="1" s="1"/>
  <c r="E51" i="14"/>
  <c r="G49" i="1" s="1"/>
  <c r="E59" i="14"/>
  <c r="G59" i="1" s="1"/>
  <c r="E67" i="14"/>
  <c r="G72" i="1" s="1"/>
  <c r="E75" i="14"/>
  <c r="G75" i="1" s="1"/>
  <c r="E83" i="14"/>
  <c r="E91" i="14"/>
  <c r="E99" i="14"/>
  <c r="E107" i="14"/>
  <c r="E4" i="14"/>
  <c r="G4" i="1" s="1"/>
  <c r="F4" i="14"/>
  <c r="I4" i="13" s="1"/>
  <c r="E8" i="14"/>
  <c r="G9" i="1" s="1"/>
  <c r="F8" i="14"/>
  <c r="I8" i="13" s="1"/>
  <c r="E12" i="14"/>
  <c r="G12" i="1" s="1"/>
  <c r="F12" i="14"/>
  <c r="I13" i="13" s="1"/>
  <c r="E16" i="14"/>
  <c r="G13" i="1" s="1"/>
  <c r="F16" i="14"/>
  <c r="I27" i="13" s="1"/>
  <c r="E20" i="14"/>
  <c r="G22" i="1" s="1"/>
  <c r="F20" i="14"/>
  <c r="I21" i="13" s="1"/>
  <c r="E24" i="14"/>
  <c r="G24" i="1" s="1"/>
  <c r="F24" i="14"/>
  <c r="I18" i="13" s="1"/>
  <c r="E28" i="14"/>
  <c r="G33" i="1" s="1"/>
  <c r="F28" i="14"/>
  <c r="I37" i="13" s="1"/>
  <c r="E32" i="14"/>
  <c r="G29" i="1" s="1"/>
  <c r="F32" i="14"/>
  <c r="I36" i="13" s="1"/>
  <c r="E36" i="14"/>
  <c r="G39" i="1" s="1"/>
  <c r="F36" i="14"/>
  <c r="I41" i="13" s="1"/>
  <c r="E40" i="14"/>
  <c r="G46" i="1" s="1"/>
  <c r="F40" i="14"/>
  <c r="I46" i="13" s="1"/>
  <c r="E44" i="14"/>
  <c r="G41" i="1" s="1"/>
  <c r="F44" i="14"/>
  <c r="I30" i="13" s="1"/>
  <c r="E48" i="14"/>
  <c r="G44" i="1" s="1"/>
  <c r="F48" i="14"/>
  <c r="I54" i="13" s="1"/>
  <c r="E52" i="14"/>
  <c r="G38" i="1" s="1"/>
  <c r="F52" i="14"/>
  <c r="I42" i="13" s="1"/>
  <c r="E56" i="14"/>
  <c r="G57" i="1" s="1"/>
  <c r="F56" i="14"/>
  <c r="I56" i="13" s="1"/>
  <c r="E60" i="14"/>
  <c r="G60" i="1" s="1"/>
  <c r="F60" i="14"/>
  <c r="I62" i="13" s="1"/>
  <c r="E64" i="14"/>
  <c r="G63" i="1" s="1"/>
  <c r="F64" i="14"/>
  <c r="I71" i="13" s="1"/>
  <c r="E68" i="14"/>
  <c r="G68" i="1" s="1"/>
  <c r="F68" i="14"/>
  <c r="I63" i="13" s="1"/>
  <c r="E72" i="14"/>
  <c r="G65" i="1" s="1"/>
  <c r="F72" i="14"/>
  <c r="I61" i="13" s="1"/>
  <c r="E76" i="14"/>
  <c r="G78" i="1" s="1"/>
  <c r="F76" i="14"/>
  <c r="I78" i="13" s="1"/>
  <c r="E80" i="14"/>
  <c r="G77" i="1" s="1"/>
  <c r="F80" i="14"/>
  <c r="I80" i="13" s="1"/>
  <c r="E84" i="14"/>
  <c r="F84" i="14"/>
  <c r="E88" i="14"/>
  <c r="F88" i="14"/>
  <c r="E92" i="14"/>
  <c r="F92" i="14"/>
  <c r="E96" i="14"/>
  <c r="F96" i="14"/>
  <c r="E100" i="14"/>
  <c r="F100" i="14"/>
  <c r="E104" i="14"/>
  <c r="F104" i="14"/>
  <c r="E108" i="14"/>
  <c r="F108" i="14"/>
  <c r="E112" i="14"/>
  <c r="F112" i="14"/>
  <c r="E116" i="14"/>
  <c r="F116" i="14"/>
  <c r="E120" i="14"/>
  <c r="F120" i="14"/>
  <c r="E6" i="15"/>
  <c r="F7" i="1" s="1"/>
  <c r="F6" i="15"/>
  <c r="H7" i="13" s="1"/>
  <c r="E10" i="15"/>
  <c r="F15" i="1" s="1"/>
  <c r="F10" i="15"/>
  <c r="H16" i="13" s="1"/>
  <c r="E15" i="15"/>
  <c r="F18" i="1" s="1"/>
  <c r="F15" i="15"/>
  <c r="H14" i="13" s="1"/>
  <c r="E23" i="15"/>
  <c r="F20" i="1" s="1"/>
  <c r="F23" i="15"/>
  <c r="H22" i="13" s="1"/>
  <c r="E22" i="13" s="1"/>
  <c r="H20" i="1" s="1"/>
  <c r="E31" i="15"/>
  <c r="F21" i="1" s="1"/>
  <c r="F31" i="15"/>
  <c r="H20" i="13" s="1"/>
  <c r="E20" i="13" s="1"/>
  <c r="H21" i="1" s="1"/>
  <c r="E11" i="15"/>
  <c r="F23" i="1" s="1"/>
  <c r="F11" i="15"/>
  <c r="H31" i="13" s="1"/>
  <c r="E35" i="15"/>
  <c r="F28" i="1" s="1"/>
  <c r="F35" i="15"/>
  <c r="H32" i="13" s="1"/>
  <c r="E32" i="13" s="1"/>
  <c r="H28" i="1" s="1"/>
  <c r="E76" i="15"/>
  <c r="F34" i="1" s="1"/>
  <c r="F76" i="15"/>
  <c r="H40" i="13" s="1"/>
  <c r="E40" i="13" s="1"/>
  <c r="H34" i="1" s="1"/>
  <c r="E40" i="15"/>
  <c r="F30" i="1" s="1"/>
  <c r="F40" i="15"/>
  <c r="H25" i="13" s="1"/>
  <c r="E49" i="15"/>
  <c r="F50" i="1" s="1"/>
  <c r="F49" i="15"/>
  <c r="H51" i="13" s="1"/>
  <c r="E39" i="15"/>
  <c r="F43" i="1" s="1"/>
  <c r="F39" i="15"/>
  <c r="H43" i="13" s="1"/>
  <c r="E42" i="15"/>
  <c r="F49" i="1" s="1"/>
  <c r="F42" i="15"/>
  <c r="H58" i="13" s="1"/>
  <c r="E58" i="13" s="1"/>
  <c r="H49" i="1" s="1"/>
  <c r="E48" i="15"/>
  <c r="F55" i="1" s="1"/>
  <c r="F48" i="15"/>
  <c r="H50" i="13" s="1"/>
  <c r="E50" i="13" s="1"/>
  <c r="H55" i="1" s="1"/>
  <c r="E5" i="14"/>
  <c r="G6" i="1" s="1"/>
  <c r="F5" i="14"/>
  <c r="I6" i="13" s="1"/>
  <c r="E9" i="14"/>
  <c r="G8" i="1" s="1"/>
  <c r="F9" i="14"/>
  <c r="I9" i="13" s="1"/>
  <c r="E13" i="14"/>
  <c r="G11" i="1" s="1"/>
  <c r="F13" i="14"/>
  <c r="I11" i="13" s="1"/>
  <c r="E17" i="14"/>
  <c r="G16" i="1" s="1"/>
  <c r="F17" i="14"/>
  <c r="I19" i="13" s="1"/>
  <c r="E21" i="14"/>
  <c r="G14" i="1" s="1"/>
  <c r="F21" i="14"/>
  <c r="I23" i="13" s="1"/>
  <c r="E25" i="14"/>
  <c r="G26" i="1" s="1"/>
  <c r="F25" i="14"/>
  <c r="I15" i="13" s="1"/>
  <c r="E29" i="14"/>
  <c r="G31" i="1" s="1"/>
  <c r="F29" i="14"/>
  <c r="I35" i="13" s="1"/>
  <c r="E33" i="14"/>
  <c r="G32" i="1" s="1"/>
  <c r="F33" i="14"/>
  <c r="I33" i="13" s="1"/>
  <c r="E37" i="14"/>
  <c r="G40" i="1" s="1"/>
  <c r="F37" i="14"/>
  <c r="I48" i="13" s="1"/>
  <c r="E41" i="14"/>
  <c r="G47" i="1" s="1"/>
  <c r="F41" i="14"/>
  <c r="I45" i="13" s="1"/>
  <c r="E45" i="14"/>
  <c r="G42" i="1" s="1"/>
  <c r="F45" i="14"/>
  <c r="I26" i="13" s="1"/>
  <c r="E49" i="14"/>
  <c r="G45" i="1" s="1"/>
  <c r="F49" i="14"/>
  <c r="I55" i="13" s="1"/>
  <c r="E53" i="14"/>
  <c r="G53" i="1" s="1"/>
  <c r="F53" i="14"/>
  <c r="I47" i="13" s="1"/>
  <c r="E57" i="14"/>
  <c r="G58" i="1" s="1"/>
  <c r="F57" i="14"/>
  <c r="I57" i="13" s="1"/>
  <c r="E61" i="14"/>
  <c r="G62" i="1" s="1"/>
  <c r="F61" i="14"/>
  <c r="I64" i="13" s="1"/>
  <c r="E65" i="14"/>
  <c r="G67" i="1" s="1"/>
  <c r="F65" i="14"/>
  <c r="I65" i="13" s="1"/>
  <c r="E69" i="14"/>
  <c r="G70" i="1" s="1"/>
  <c r="F69" i="14"/>
  <c r="I67" i="13" s="1"/>
  <c r="E73" i="14"/>
  <c r="G73" i="1" s="1"/>
  <c r="F73" i="14"/>
  <c r="I73" i="13" s="1"/>
  <c r="E77" i="14"/>
  <c r="G79" i="1" s="1"/>
  <c r="F77" i="14"/>
  <c r="I75" i="13" s="1"/>
  <c r="E81" i="14"/>
  <c r="G81" i="1" s="1"/>
  <c r="F81" i="14"/>
  <c r="I81" i="13" s="1"/>
  <c r="E85" i="14"/>
  <c r="F85" i="14"/>
  <c r="E89" i="14"/>
  <c r="F89" i="14"/>
  <c r="E93" i="14"/>
  <c r="F93" i="14"/>
  <c r="E97" i="14"/>
  <c r="F97" i="14"/>
  <c r="E101" i="14"/>
  <c r="F101" i="14"/>
  <c r="E105" i="14"/>
  <c r="F105" i="14"/>
  <c r="E109" i="14"/>
  <c r="F109" i="14"/>
  <c r="E113" i="14"/>
  <c r="F113" i="14"/>
  <c r="E117" i="14"/>
  <c r="F117" i="14"/>
  <c r="E4" i="15"/>
  <c r="F4" i="1" s="1"/>
  <c r="F4" i="15"/>
  <c r="H4" i="13" s="1"/>
  <c r="E4" i="13" s="1"/>
  <c r="H4" i="1" s="1"/>
  <c r="E14" i="15"/>
  <c r="F9" i="1" s="1"/>
  <c r="F14" i="15"/>
  <c r="H8" i="13" s="1"/>
  <c r="E8" i="13" s="1"/>
  <c r="H9" i="1" s="1"/>
  <c r="E12" i="15"/>
  <c r="F12" i="1" s="1"/>
  <c r="F12" i="15"/>
  <c r="H13" i="13" s="1"/>
  <c r="E13" i="13" s="1"/>
  <c r="H12" i="1" s="1"/>
  <c r="E9" i="15"/>
  <c r="F13" i="1" s="1"/>
  <c r="F9" i="15"/>
  <c r="H27" i="13" s="1"/>
  <c r="E27" i="13" s="1"/>
  <c r="H13" i="1" s="1"/>
  <c r="E21" i="15"/>
  <c r="F22" i="1" s="1"/>
  <c r="F21" i="15"/>
  <c r="H21" i="13" s="1"/>
  <c r="E21" i="13" s="1"/>
  <c r="H22" i="1" s="1"/>
  <c r="E16" i="15"/>
  <c r="F24" i="1" s="1"/>
  <c r="F16" i="15"/>
  <c r="H18" i="13" s="1"/>
  <c r="E18" i="13" s="1"/>
  <c r="H24" i="1" s="1"/>
  <c r="E25" i="15"/>
  <c r="F33" i="1" s="1"/>
  <c r="F25" i="15"/>
  <c r="H37" i="13" s="1"/>
  <c r="E37" i="13" s="1"/>
  <c r="H33" i="1" s="1"/>
  <c r="E27" i="15"/>
  <c r="F29" i="1" s="1"/>
  <c r="F27" i="15"/>
  <c r="H36" i="13" s="1"/>
  <c r="E36" i="13" s="1"/>
  <c r="H29" i="1" s="1"/>
  <c r="E36" i="15"/>
  <c r="F39" i="1" s="1"/>
  <c r="F36" i="15"/>
  <c r="H41" i="13" s="1"/>
  <c r="E41" i="13" s="1"/>
  <c r="H39" i="1" s="1"/>
  <c r="E55" i="15"/>
  <c r="F46" i="1" s="1"/>
  <c r="F55" i="15"/>
  <c r="H46" i="13" s="1"/>
  <c r="E46" i="13" s="1"/>
  <c r="H46" i="1" s="1"/>
  <c r="E33" i="15"/>
  <c r="F41" i="1" s="1"/>
  <c r="F33" i="15"/>
  <c r="H30" i="13" s="1"/>
  <c r="E30" i="13" s="1"/>
  <c r="H41" i="1" s="1"/>
  <c r="E32" i="15"/>
  <c r="F44" i="1" s="1"/>
  <c r="F32" i="15"/>
  <c r="H54" i="13" s="1"/>
  <c r="E54" i="13" s="1"/>
  <c r="H44" i="1" s="1"/>
  <c r="E78" i="15"/>
  <c r="F38" i="1" s="1"/>
  <c r="F78" i="15"/>
  <c r="H42" i="13" s="1"/>
  <c r="E42" i="13" s="1"/>
  <c r="H38" i="1" s="1"/>
  <c r="E44" i="15"/>
  <c r="F57" i="1" s="1"/>
  <c r="F44" i="15"/>
  <c r="H56" i="13" s="1"/>
  <c r="E56" i="13" s="1"/>
  <c r="H57" i="1" s="1"/>
  <c r="E54" i="15"/>
  <c r="F60" i="1" s="1"/>
  <c r="F54" i="15"/>
  <c r="H62" i="13" s="1"/>
  <c r="E62" i="13" s="1"/>
  <c r="H60" i="1" s="1"/>
  <c r="E52" i="15"/>
  <c r="F63" i="1" s="1"/>
  <c r="F52" i="15"/>
  <c r="H71" i="13" s="1"/>
  <c r="E71" i="13" s="1"/>
  <c r="H63" i="1" s="1"/>
  <c r="E61" i="15"/>
  <c r="F68" i="1" s="1"/>
  <c r="F61" i="15"/>
  <c r="H63" i="13" s="1"/>
  <c r="E63" i="13" s="1"/>
  <c r="H68" i="1" s="1"/>
  <c r="E6" i="14"/>
  <c r="G5" i="1" s="1"/>
  <c r="F6" i="14"/>
  <c r="I5" i="13" s="1"/>
  <c r="E10" i="14"/>
  <c r="G10" i="1" s="1"/>
  <c r="F10" i="14"/>
  <c r="I10" i="13" s="1"/>
  <c r="E14" i="14"/>
  <c r="G19" i="1" s="1"/>
  <c r="F14" i="14"/>
  <c r="I12" i="13" s="1"/>
  <c r="E12" i="13" s="1"/>
  <c r="H19" i="1" s="1"/>
  <c r="E18" i="14"/>
  <c r="G17" i="1" s="1"/>
  <c r="F18" i="14"/>
  <c r="I17" i="13" s="1"/>
  <c r="E22" i="14"/>
  <c r="G25" i="1" s="1"/>
  <c r="F22" i="14"/>
  <c r="I29" i="13" s="1"/>
  <c r="E26" i="14"/>
  <c r="G27" i="1" s="1"/>
  <c r="F26" i="14"/>
  <c r="I24" i="13" s="1"/>
  <c r="E30" i="14"/>
  <c r="G36" i="1" s="1"/>
  <c r="F30" i="14"/>
  <c r="I38" i="13" s="1"/>
  <c r="E38" i="13" s="1"/>
  <c r="H36" i="1" s="1"/>
  <c r="E34" i="14"/>
  <c r="G37" i="1" s="1"/>
  <c r="F34" i="14"/>
  <c r="I34" i="13" s="1"/>
  <c r="E38" i="14"/>
  <c r="G35" i="1" s="1"/>
  <c r="F38" i="14"/>
  <c r="I28" i="13" s="1"/>
  <c r="E42" i="14"/>
  <c r="G48" i="1" s="1"/>
  <c r="F42" i="14"/>
  <c r="I39" i="13" s="1"/>
  <c r="E46" i="14"/>
  <c r="G52" i="1" s="1"/>
  <c r="F46" i="14"/>
  <c r="I60" i="13" s="1"/>
  <c r="E60" i="13" s="1"/>
  <c r="H52" i="1" s="1"/>
  <c r="E50" i="14"/>
  <c r="G54" i="1" s="1"/>
  <c r="F50" i="14"/>
  <c r="I49" i="13" s="1"/>
  <c r="E54" i="14"/>
  <c r="G51" i="1" s="1"/>
  <c r="F54" i="14"/>
  <c r="I59" i="13" s="1"/>
  <c r="E58" i="14"/>
  <c r="G56" i="1" s="1"/>
  <c r="F58" i="14"/>
  <c r="I52" i="13" s="1"/>
  <c r="E62" i="14"/>
  <c r="G61" i="1" s="1"/>
  <c r="F62" i="14"/>
  <c r="I53" i="13" s="1"/>
  <c r="E66" i="14"/>
  <c r="G71" i="1" s="1"/>
  <c r="F66" i="14"/>
  <c r="I68" i="13" s="1"/>
  <c r="E70" i="14"/>
  <c r="G69" i="1" s="1"/>
  <c r="F70" i="14"/>
  <c r="I76" i="13" s="1"/>
  <c r="E74" i="14"/>
  <c r="G74" i="1" s="1"/>
  <c r="F74" i="14"/>
  <c r="I74" i="13" s="1"/>
  <c r="E78" i="14"/>
  <c r="G80" i="1" s="1"/>
  <c r="F78" i="14"/>
  <c r="I77" i="13" s="1"/>
  <c r="E82" i="14"/>
  <c r="F82" i="14"/>
  <c r="E86" i="14"/>
  <c r="F86" i="14"/>
  <c r="E90" i="14"/>
  <c r="F90" i="14"/>
  <c r="E94" i="14"/>
  <c r="F94" i="14"/>
  <c r="E98" i="14"/>
  <c r="F98" i="14"/>
  <c r="E102" i="14"/>
  <c r="F102" i="14"/>
  <c r="E106" i="14"/>
  <c r="F106" i="14"/>
  <c r="E110" i="14"/>
  <c r="F110" i="14"/>
  <c r="E114" i="14"/>
  <c r="F114" i="14"/>
  <c r="E118" i="14"/>
  <c r="F118" i="14"/>
  <c r="E7" i="15"/>
  <c r="F6" i="1" s="1"/>
  <c r="F7" i="15"/>
  <c r="H6" i="13" s="1"/>
  <c r="E6" i="13" s="1"/>
  <c r="H6" i="1" s="1"/>
  <c r="E8" i="15"/>
  <c r="F8" i="1" s="1"/>
  <c r="F8" i="15"/>
  <c r="H9" i="13" s="1"/>
  <c r="E9" i="13" s="1"/>
  <c r="H8" i="1" s="1"/>
  <c r="E28" i="15"/>
  <c r="F11" i="1" s="1"/>
  <c r="F28" i="15"/>
  <c r="H11" i="13" s="1"/>
  <c r="E22" i="15"/>
  <c r="F16" i="1" s="1"/>
  <c r="F22" i="15"/>
  <c r="H19" i="13" s="1"/>
  <c r="E30" i="15"/>
  <c r="F14" i="1" s="1"/>
  <c r="F30" i="15"/>
  <c r="H23" i="13" s="1"/>
  <c r="E23" i="13" s="1"/>
  <c r="H14" i="1" s="1"/>
  <c r="E19" i="15"/>
  <c r="F26" i="1" s="1"/>
  <c r="F19" i="15"/>
  <c r="H15" i="13" s="1"/>
  <c r="E15" i="13" s="1"/>
  <c r="H26" i="1" s="1"/>
  <c r="E24" i="15"/>
  <c r="F31" i="1" s="1"/>
  <c r="F24" i="15"/>
  <c r="H35" i="13" s="1"/>
  <c r="E20" i="15"/>
  <c r="F32" i="1" s="1"/>
  <c r="F20" i="15"/>
  <c r="H33" i="13" s="1"/>
  <c r="E45" i="15"/>
  <c r="F40" i="1" s="1"/>
  <c r="F45" i="15"/>
  <c r="H48" i="13" s="1"/>
  <c r="E41" i="15"/>
  <c r="F47" i="1" s="1"/>
  <c r="F41" i="15"/>
  <c r="H45" i="13" s="1"/>
  <c r="E45" i="13" s="1"/>
  <c r="H47" i="1" s="1"/>
  <c r="E77" i="15"/>
  <c r="F42" i="1" s="1"/>
  <c r="F77" i="15"/>
  <c r="H26" i="13" s="1"/>
  <c r="E34" i="15"/>
  <c r="F45" i="1" s="1"/>
  <c r="F34" i="15"/>
  <c r="H55" i="13" s="1"/>
  <c r="E47" i="15"/>
  <c r="F53" i="1" s="1"/>
  <c r="F47" i="15"/>
  <c r="H47" i="13" s="1"/>
  <c r="E47" i="13" s="1"/>
  <c r="H53" i="1" s="1"/>
  <c r="E59" i="15"/>
  <c r="F58" i="1" s="1"/>
  <c r="F59" i="15"/>
  <c r="H57" i="13" s="1"/>
  <c r="E57" i="13" s="1"/>
  <c r="H58" i="1" s="1"/>
  <c r="E51" i="15"/>
  <c r="F62" i="1" s="1"/>
  <c r="F51" i="15"/>
  <c r="H64" i="13" s="1"/>
  <c r="E65" i="15"/>
  <c r="F67" i="1" s="1"/>
  <c r="F65" i="15"/>
  <c r="H65" i="13" s="1"/>
  <c r="E65" i="13" s="1"/>
  <c r="H67" i="1" s="1"/>
  <c r="E62" i="15"/>
  <c r="F70" i="1" s="1"/>
  <c r="F62" i="15"/>
  <c r="H67" i="13" s="1"/>
  <c r="E67" i="13" s="1"/>
  <c r="H70" i="1" s="1"/>
  <c r="E63" i="15"/>
  <c r="F73" i="1" s="1"/>
  <c r="F63" i="15"/>
  <c r="H73" i="13" s="1"/>
  <c r="E73" i="13" s="1"/>
  <c r="H73" i="1" s="1"/>
  <c r="E72" i="15"/>
  <c r="F79" i="1" s="1"/>
  <c r="F72" i="15"/>
  <c r="H75" i="13" s="1"/>
  <c r="E75" i="15"/>
  <c r="F81" i="1" s="1"/>
  <c r="F75" i="15"/>
  <c r="H81" i="13" s="1"/>
  <c r="E81" i="13" s="1"/>
  <c r="H81" i="1" s="1"/>
  <c r="F68" i="15"/>
  <c r="H68" i="13" s="1"/>
  <c r="F60" i="15"/>
  <c r="H76" i="13" s="1"/>
  <c r="F43" i="15"/>
  <c r="H59" i="13" s="1"/>
  <c r="E57" i="15"/>
  <c r="F59" i="1" s="1"/>
  <c r="E64" i="15"/>
  <c r="F64" i="1" s="1"/>
  <c r="E67" i="15"/>
  <c r="F72" i="1" s="1"/>
  <c r="E69" i="15"/>
  <c r="F66" i="1" s="1"/>
  <c r="E70" i="15"/>
  <c r="F75" i="1" s="1"/>
  <c r="E81" i="15"/>
  <c r="F76" i="1" s="1"/>
  <c r="E83" i="15"/>
  <c r="E87" i="15"/>
  <c r="E91" i="15"/>
  <c r="E95" i="15"/>
  <c r="E99" i="15"/>
  <c r="E103" i="15"/>
  <c r="E107" i="15"/>
  <c r="E111" i="15"/>
  <c r="E115" i="15"/>
  <c r="E119" i="15"/>
  <c r="F114" i="15"/>
  <c r="F106" i="15"/>
  <c r="F98" i="15"/>
  <c r="F90" i="15"/>
  <c r="F82" i="15"/>
  <c r="F66" i="15"/>
  <c r="H74" i="13" s="1"/>
  <c r="E120" i="15"/>
  <c r="F89" i="15"/>
  <c r="F81" i="15"/>
  <c r="H79" i="13" s="1"/>
  <c r="F73" i="15"/>
  <c r="H77" i="13" s="1"/>
  <c r="E77" i="13" s="1"/>
  <c r="H80" i="1" s="1"/>
  <c r="F57" i="15"/>
  <c r="H44" i="13" s="1"/>
  <c r="E44" i="13" s="1"/>
  <c r="H59" i="1" s="1"/>
  <c r="E71" i="15"/>
  <c r="F78" i="1" s="1"/>
  <c r="E74" i="15"/>
  <c r="F77" i="1" s="1"/>
  <c r="E84" i="15"/>
  <c r="E88" i="15"/>
  <c r="E92" i="15"/>
  <c r="E96" i="15"/>
  <c r="E100" i="15"/>
  <c r="E104" i="15"/>
  <c r="E108" i="15"/>
  <c r="E112" i="15"/>
  <c r="E116" i="15"/>
  <c r="F112" i="15"/>
  <c r="F104" i="15"/>
  <c r="F96" i="15"/>
  <c r="F88" i="15"/>
  <c r="F80" i="15"/>
  <c r="H61" i="13" s="1"/>
  <c r="F64" i="15"/>
  <c r="H66" i="13" s="1"/>
  <c r="E66" i="13" s="1"/>
  <c r="H64" i="1" s="1"/>
  <c r="F103" i="15"/>
  <c r="F95" i="15"/>
  <c r="F87" i="15"/>
  <c r="F79" i="15"/>
  <c r="H53" i="13" s="1"/>
  <c r="E53" i="13" s="1"/>
  <c r="H61" i="1" s="1"/>
  <c r="F71" i="15"/>
  <c r="H78" i="13" s="1"/>
  <c r="E78" i="13" s="1"/>
  <c r="H78" i="1" s="1"/>
  <c r="E93" i="15"/>
  <c r="E97" i="15"/>
  <c r="E101" i="15"/>
  <c r="E105" i="15"/>
  <c r="E109" i="15"/>
  <c r="E113" i="15"/>
  <c r="E117" i="15"/>
  <c r="F94" i="15"/>
  <c r="F86" i="15"/>
  <c r="F70" i="15"/>
  <c r="H70" i="13" s="1"/>
  <c r="E70" i="13" s="1"/>
  <c r="H75" i="1" s="1"/>
  <c r="F46" i="15"/>
  <c r="H52" i="13" s="1"/>
  <c r="F117" i="15"/>
  <c r="F109" i="15"/>
  <c r="F101" i="15"/>
  <c r="F93" i="15"/>
  <c r="F85" i="15"/>
  <c r="F69" i="15"/>
  <c r="H69" i="13" s="1"/>
  <c r="E48" i="13"/>
  <c r="H40" i="1" s="1"/>
  <c r="E72" i="13"/>
  <c r="H72" i="1" s="1"/>
  <c r="E51" i="13"/>
  <c r="H50" i="1" s="1"/>
  <c r="E31" i="13"/>
  <c r="H23" i="1" s="1"/>
  <c r="E16" i="13"/>
  <c r="H15" i="1" s="1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P2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N2" i="10"/>
  <c r="N3" i="10"/>
  <c r="O3" i="10" s="1"/>
  <c r="N4" i="10"/>
  <c r="O4" i="10" s="1"/>
  <c r="N5" i="10"/>
  <c r="O5" i="10" s="1"/>
  <c r="N6" i="10"/>
  <c r="O6" i="10" s="1"/>
  <c r="N7" i="10"/>
  <c r="O7" i="10" s="1"/>
  <c r="N8" i="10"/>
  <c r="O8" i="10" s="1"/>
  <c r="N9" i="10"/>
  <c r="O9" i="10" s="1"/>
  <c r="N10" i="10"/>
  <c r="O10" i="10" s="1"/>
  <c r="N11" i="10"/>
  <c r="O11" i="10" s="1"/>
  <c r="N12" i="10"/>
  <c r="O12" i="10" s="1"/>
  <c r="N13" i="10"/>
  <c r="O13" i="10" s="1"/>
  <c r="N14" i="10"/>
  <c r="O14" i="10" s="1"/>
  <c r="N15" i="10"/>
  <c r="O15" i="10" s="1"/>
  <c r="N16" i="10"/>
  <c r="O16" i="10" s="1"/>
  <c r="N17" i="10"/>
  <c r="O17" i="10" s="1"/>
  <c r="N18" i="10"/>
  <c r="O18" i="10" s="1"/>
  <c r="N19" i="10"/>
  <c r="O19" i="10" s="1"/>
  <c r="N20" i="10"/>
  <c r="O20" i="10" s="1"/>
  <c r="N21" i="10"/>
  <c r="O21" i="10" s="1"/>
  <c r="N22" i="10"/>
  <c r="O22" i="10" s="1"/>
  <c r="N23" i="10"/>
  <c r="O23" i="10" s="1"/>
  <c r="N24" i="10"/>
  <c r="O24" i="10" s="1"/>
  <c r="N25" i="10"/>
  <c r="O25" i="10" s="1"/>
  <c r="N26" i="10"/>
  <c r="O26" i="10" s="1"/>
  <c r="N27" i="10"/>
  <c r="O27" i="10" s="1"/>
  <c r="N28" i="10"/>
  <c r="O28" i="10" s="1"/>
  <c r="N29" i="10"/>
  <c r="O29" i="10" s="1"/>
  <c r="N30" i="10"/>
  <c r="O30" i="10" s="1"/>
  <c r="N31" i="10"/>
  <c r="O31" i="10" s="1"/>
  <c r="N32" i="10"/>
  <c r="O32" i="10" s="1"/>
  <c r="N33" i="10"/>
  <c r="O33" i="10" s="1"/>
  <c r="N34" i="10"/>
  <c r="O34" i="10" s="1"/>
  <c r="N35" i="10"/>
  <c r="O35" i="10" s="1"/>
  <c r="N36" i="10"/>
  <c r="O36" i="10" s="1"/>
  <c r="N37" i="10"/>
  <c r="O37" i="10" s="1"/>
  <c r="N38" i="10"/>
  <c r="O38" i="10" s="1"/>
  <c r="N39" i="10"/>
  <c r="O39" i="10" s="1"/>
  <c r="N40" i="10"/>
  <c r="O40" i="10" s="1"/>
  <c r="N41" i="10"/>
  <c r="O41" i="10" s="1"/>
  <c r="N42" i="10"/>
  <c r="O42" i="10" s="1"/>
  <c r="N43" i="10"/>
  <c r="O43" i="10" s="1"/>
  <c r="N44" i="10"/>
  <c r="O44" i="10" s="1"/>
  <c r="N45" i="10"/>
  <c r="O45" i="10" s="1"/>
  <c r="N46" i="10"/>
  <c r="O46" i="10" s="1"/>
  <c r="N47" i="10"/>
  <c r="O47" i="10" s="1"/>
  <c r="N48" i="10"/>
  <c r="O48" i="10" s="1"/>
  <c r="N49" i="10"/>
  <c r="O49" i="10" s="1"/>
  <c r="N50" i="10"/>
  <c r="O50" i="10" s="1"/>
  <c r="N51" i="10"/>
  <c r="O51" i="10" s="1"/>
  <c r="N52" i="10"/>
  <c r="O52" i="10" s="1"/>
  <c r="N53" i="10"/>
  <c r="O53" i="10" s="1"/>
  <c r="N54" i="10"/>
  <c r="O54" i="10" s="1"/>
  <c r="N55" i="10"/>
  <c r="O55" i="10" s="1"/>
  <c r="N56" i="10"/>
  <c r="O56" i="10" s="1"/>
  <c r="N57" i="10"/>
  <c r="O57" i="10" s="1"/>
  <c r="N58" i="10"/>
  <c r="O58" i="10" s="1"/>
  <c r="N59" i="10"/>
  <c r="O59" i="10" s="1"/>
  <c r="N60" i="10"/>
  <c r="O60" i="10" s="1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E39" i="13" l="1"/>
  <c r="H48" i="1" s="1"/>
  <c r="E48" i="1" s="1"/>
  <c r="E24" i="13"/>
  <c r="H27" i="1" s="1"/>
  <c r="E10" i="13"/>
  <c r="H10" i="1" s="1"/>
  <c r="E10" i="1" s="1"/>
  <c r="E52" i="13"/>
  <c r="H56" i="1" s="1"/>
  <c r="E56" i="1" s="1"/>
  <c r="E69" i="13"/>
  <c r="H66" i="1" s="1"/>
  <c r="E79" i="13"/>
  <c r="H76" i="1" s="1"/>
  <c r="E61" i="13"/>
  <c r="H65" i="1" s="1"/>
  <c r="E65" i="1" s="1"/>
  <c r="E75" i="13"/>
  <c r="H79" i="1" s="1"/>
  <c r="E79" i="1" s="1"/>
  <c r="E80" i="13"/>
  <c r="H77" i="1" s="1"/>
  <c r="E77" i="1" s="1"/>
  <c r="E59" i="13"/>
  <c r="H51" i="1" s="1"/>
  <c r="E51" i="1" s="1"/>
  <c r="E76" i="13"/>
  <c r="H69" i="1" s="1"/>
  <c r="E69" i="1" s="1"/>
  <c r="E59" i="1"/>
  <c r="E74" i="13"/>
  <c r="H74" i="1" s="1"/>
  <c r="E68" i="13"/>
  <c r="H71" i="1" s="1"/>
  <c r="E28" i="1"/>
  <c r="E26" i="1"/>
  <c r="E8" i="1"/>
  <c r="E61" i="1"/>
  <c r="E81" i="1"/>
  <c r="E67" i="1"/>
  <c r="E24" i="1"/>
  <c r="E9" i="1"/>
  <c r="E76" i="1"/>
  <c r="E70" i="1"/>
  <c r="E53" i="1"/>
  <c r="E40" i="1"/>
  <c r="E14" i="1"/>
  <c r="E6" i="1"/>
  <c r="E74" i="1"/>
  <c r="E50" i="1"/>
  <c r="E23" i="1"/>
  <c r="E15" i="1"/>
  <c r="E75" i="1"/>
  <c r="E66" i="1"/>
  <c r="E26" i="13"/>
  <c r="H42" i="1" s="1"/>
  <c r="E42" i="1" s="1"/>
  <c r="E11" i="13"/>
  <c r="H11" i="1" s="1"/>
  <c r="E11" i="1" s="1"/>
  <c r="E55" i="1"/>
  <c r="E21" i="1"/>
  <c r="E72" i="1"/>
  <c r="E57" i="1"/>
  <c r="E46" i="1"/>
  <c r="E64" i="1"/>
  <c r="E71" i="1"/>
  <c r="E49" i="1"/>
  <c r="E68" i="1"/>
  <c r="E38" i="1"/>
  <c r="E39" i="1"/>
  <c r="E22" i="1"/>
  <c r="E4" i="1"/>
  <c r="E73" i="1"/>
  <c r="E58" i="1"/>
  <c r="E47" i="1"/>
  <c r="E80" i="1"/>
  <c r="E78" i="1"/>
  <c r="E64" i="13"/>
  <c r="H62" i="1" s="1"/>
  <c r="E62" i="1" s="1"/>
  <c r="E35" i="13"/>
  <c r="H31" i="1" s="1"/>
  <c r="E31" i="1" s="1"/>
  <c r="E60" i="1"/>
  <c r="E41" i="1"/>
  <c r="E33" i="1"/>
  <c r="E12" i="1"/>
  <c r="E25" i="13"/>
  <c r="H30" i="1" s="1"/>
  <c r="E30" i="1" s="1"/>
  <c r="E7" i="13"/>
  <c r="H7" i="1" s="1"/>
  <c r="E7" i="1" s="1"/>
  <c r="E27" i="1"/>
  <c r="E34" i="1"/>
  <c r="E20" i="1"/>
  <c r="E49" i="13"/>
  <c r="H54" i="1" s="1"/>
  <c r="E54" i="1" s="1"/>
  <c r="E34" i="13"/>
  <c r="H37" i="1" s="1"/>
  <c r="E37" i="1" s="1"/>
  <c r="E17" i="13"/>
  <c r="H17" i="1" s="1"/>
  <c r="E17" i="1" s="1"/>
  <c r="E43" i="13"/>
  <c r="H43" i="1" s="1"/>
  <c r="E43" i="1" s="1"/>
  <c r="E14" i="13"/>
  <c r="H18" i="1" s="1"/>
  <c r="E18" i="1" s="1"/>
  <c r="E55" i="13"/>
  <c r="H45" i="1" s="1"/>
  <c r="E45" i="1" s="1"/>
  <c r="E33" i="13"/>
  <c r="H32" i="1" s="1"/>
  <c r="E32" i="1" s="1"/>
  <c r="E19" i="13"/>
  <c r="H16" i="1" s="1"/>
  <c r="E16" i="1" s="1"/>
  <c r="E28" i="13"/>
  <c r="H35" i="1" s="1"/>
  <c r="E35" i="1" s="1"/>
  <c r="E29" i="13"/>
  <c r="H25" i="1" s="1"/>
  <c r="E25" i="1" s="1"/>
  <c r="E5" i="13"/>
  <c r="H5" i="1" s="1"/>
  <c r="E5" i="1" s="1"/>
  <c r="E63" i="1"/>
  <c r="E44" i="1"/>
  <c r="E29" i="1"/>
  <c r="E13" i="1"/>
  <c r="E52" i="1"/>
  <c r="E36" i="1"/>
  <c r="E19" i="1"/>
  <c r="O2" i="10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N2" i="9"/>
  <c r="N3" i="9"/>
  <c r="O3" i="9" s="1"/>
  <c r="N4" i="9"/>
  <c r="O4" i="9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26" i="9"/>
  <c r="O26" i="9" s="1"/>
  <c r="N27" i="9"/>
  <c r="O27" i="9" s="1"/>
  <c r="N28" i="9"/>
  <c r="O28" i="9" s="1"/>
  <c r="N29" i="9"/>
  <c r="O29" i="9" s="1"/>
  <c r="N30" i="9"/>
  <c r="O30" i="9" s="1"/>
  <c r="N31" i="9"/>
  <c r="O31" i="9" s="1"/>
  <c r="N32" i="9"/>
  <c r="O32" i="9" s="1"/>
  <c r="N33" i="9"/>
  <c r="O33" i="9" s="1"/>
  <c r="N34" i="9"/>
  <c r="O34" i="9" s="1"/>
  <c r="N35" i="9"/>
  <c r="O35" i="9" s="1"/>
  <c r="N36" i="9"/>
  <c r="O36" i="9" s="1"/>
  <c r="N37" i="9"/>
  <c r="O37" i="9" s="1"/>
  <c r="N38" i="9"/>
  <c r="O38" i="9" s="1"/>
  <c r="N39" i="9"/>
  <c r="O39" i="9" s="1"/>
  <c r="N40" i="9"/>
  <c r="O40" i="9" s="1"/>
  <c r="N41" i="9"/>
  <c r="O41" i="9" s="1"/>
  <c r="N42" i="9"/>
  <c r="O42" i="9" s="1"/>
  <c r="N43" i="9"/>
  <c r="O43" i="9" s="1"/>
  <c r="N44" i="9"/>
  <c r="O44" i="9" s="1"/>
  <c r="N45" i="9"/>
  <c r="O45" i="9" s="1"/>
  <c r="N46" i="9"/>
  <c r="O46" i="9" s="1"/>
  <c r="N47" i="9"/>
  <c r="O47" i="9" s="1"/>
  <c r="N48" i="9"/>
  <c r="O48" i="9" s="1"/>
  <c r="N49" i="9"/>
  <c r="O49" i="9" s="1"/>
  <c r="N50" i="9"/>
  <c r="O50" i="9" s="1"/>
  <c r="N51" i="9"/>
  <c r="O51" i="9" s="1"/>
  <c r="N52" i="9"/>
  <c r="O52" i="9" s="1"/>
  <c r="N53" i="9"/>
  <c r="O53" i="9" s="1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2" i="9" l="1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N2" i="8"/>
  <c r="N3" i="8"/>
  <c r="O3" i="8" s="1"/>
  <c r="N4" i="8"/>
  <c r="O4" i="8" s="1"/>
  <c r="N5" i="8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34" i="8"/>
  <c r="O34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48" i="8"/>
  <c r="O48" i="8" s="1"/>
  <c r="N49" i="8"/>
  <c r="O49" i="8" s="1"/>
  <c r="N50" i="8"/>
  <c r="O50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1" i="8"/>
  <c r="O61" i="8" s="1"/>
  <c r="N62" i="8"/>
  <c r="O62" i="8" s="1"/>
  <c r="N63" i="8"/>
  <c r="O63" i="8" s="1"/>
  <c r="N64" i="8"/>
  <c r="O64" i="8" s="1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O2" i="8" l="1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</calcChain>
</file>

<file path=xl/connections.xml><?xml version="1.0" encoding="utf-8"?>
<connections xmlns="http://schemas.openxmlformats.org/spreadsheetml/2006/main">
  <connection id="1" keepAlive="1" name="Query - NAT185132" description="Connection to the 'NAT185132' query in the workbook." type="5" refreshedVersion="6" background="1">
    <dbPr connection="Provider=Microsoft.Mashup.OleDb.1;Data Source=$Workbook$;Location=NAT185132;Extended Properties=&quot;&quot;" command="SELECT * FROM [NAT185132]"/>
  </connection>
  <connection id="2" keepAlive="1" name="Query - NAT185133" description="Connection to the 'NAT185133' query in the workbook." type="5" refreshedVersion="6" background="1">
    <dbPr connection="Provider=Microsoft.Mashup.OleDb.1;Data Source=$Workbook$;Location=NAT185133;Extended Properties=&quot;&quot;" command="SELECT * FROM [NAT185133]"/>
  </connection>
  <connection id="3" keepAlive="1" name="Query - NAT185134" description="Connection to the 'NAT185134' query in the workbook." type="5" refreshedVersion="0" background="1">
    <dbPr connection="Provider=Microsoft.Mashup.OleDb.1;Data Source=$Workbook$;Location=NAT185134;Extended Properties=&quot;&quot;" command="SELECT * FROM [NAT185134]"/>
  </connection>
  <connection id="4" keepAlive="1" name="Query - NAT185135" description="Connection to the 'NAT185135' query in the workbook." type="5" refreshedVersion="6" background="1">
    <dbPr connection="Provider=Microsoft.Mashup.OleDb.1;Data Source=$Workbook$;Location=NAT185135;Extended Properties=&quot;&quot;" command="SELECT * FROM [NAT185135]"/>
  </connection>
  <connection id="5" keepAlive="1" name="Query - NAT185136" description="Connection to the 'NAT185136' query in the workbook." type="5" refreshedVersion="6" background="1">
    <dbPr connection="Provider=Microsoft.Mashup.OleDb.1;Data Source=$Workbook$;Location=NAT185136;Extended Properties=&quot;&quot;" command="SELECT * FROM [NAT185136]"/>
  </connection>
</connections>
</file>

<file path=xl/sharedStrings.xml><?xml version="1.0" encoding="utf-8"?>
<sst xmlns="http://schemas.openxmlformats.org/spreadsheetml/2006/main" count="2644" uniqueCount="511">
  <si>
    <t>Points Table</t>
  </si>
  <si>
    <t>Position</t>
  </si>
  <si>
    <t>Points</t>
  </si>
  <si>
    <t>Card</t>
  </si>
  <si>
    <t>Name</t>
  </si>
  <si>
    <t>Club</t>
  </si>
  <si>
    <t>Total</t>
  </si>
  <si>
    <t>YOB</t>
  </si>
  <si>
    <t>Rank</t>
  </si>
  <si>
    <t>Bib</t>
  </si>
  <si>
    <t>Category</t>
  </si>
  <si>
    <t>1st Run</t>
  </si>
  <si>
    <t>2nd run</t>
  </si>
  <si>
    <t>Total Time</t>
  </si>
  <si>
    <t>CRAIG</t>
  </si>
  <si>
    <t>ALPIN</t>
  </si>
  <si>
    <t>GEORG</t>
  </si>
  <si>
    <t>DEVGL</t>
  </si>
  <si>
    <t>MSFLD</t>
  </si>
  <si>
    <t>OSLER</t>
  </si>
  <si>
    <t>TSCBM</t>
  </si>
  <si>
    <t>52.76</t>
  </si>
  <si>
    <t>CALDN</t>
  </si>
  <si>
    <t>53.24</t>
  </si>
  <si>
    <t>53.29</t>
  </si>
  <si>
    <t>53.42</t>
  </si>
  <si>
    <t>54.02</t>
  </si>
  <si>
    <t>54.26</t>
  </si>
  <si>
    <t>JOZOW</t>
  </si>
  <si>
    <t>55.85</t>
  </si>
  <si>
    <t>DNS</t>
  </si>
  <si>
    <t>DNF</t>
  </si>
  <si>
    <t>In List</t>
  </si>
  <si>
    <t>POS</t>
  </si>
  <si>
    <t>PTS</t>
  </si>
  <si>
    <t>47.96</t>
  </si>
  <si>
    <t>52.10</t>
  </si>
  <si>
    <t>ADANC</t>
  </si>
  <si>
    <t>53.21</t>
  </si>
  <si>
    <t>50.42</t>
  </si>
  <si>
    <t>52.26</t>
  </si>
  <si>
    <t>51.37</t>
  </si>
  <si>
    <t>54.91</t>
  </si>
  <si>
    <t>NATAC</t>
  </si>
  <si>
    <t>U16</t>
  </si>
  <si>
    <t>FORTU</t>
  </si>
  <si>
    <t>51.04</t>
  </si>
  <si>
    <t>KVRC</t>
  </si>
  <si>
    <t>52.95</t>
  </si>
  <si>
    <t>SEARC</t>
  </si>
  <si>
    <t>BATAW</t>
  </si>
  <si>
    <t>53.78</t>
  </si>
  <si>
    <t>TBFST</t>
  </si>
  <si>
    <t>31.1 SG</t>
  </si>
  <si>
    <t>CAMPBELL Ashley</t>
  </si>
  <si>
    <t>47.89</t>
  </si>
  <si>
    <t>SULLIVAN Elizabeth</t>
  </si>
  <si>
    <t>HUNTER Lauren</t>
  </si>
  <si>
    <t>48.50</t>
  </si>
  <si>
    <t>DEEKS Annie</t>
  </si>
  <si>
    <t>49.79</t>
  </si>
  <si>
    <t>FOOTE Tessa</t>
  </si>
  <si>
    <t>GRAHAM Sarah</t>
  </si>
  <si>
    <t>50.61</t>
  </si>
  <si>
    <t>MACDONELL Claire</t>
  </si>
  <si>
    <t>50.89</t>
  </si>
  <si>
    <t>KISS Cadence</t>
  </si>
  <si>
    <t>MILLER Andie</t>
  </si>
  <si>
    <t>51.27</t>
  </si>
  <si>
    <t>BROOKS Samantha</t>
  </si>
  <si>
    <t>51.29</t>
  </si>
  <si>
    <t>EASTWOOD Gabby</t>
  </si>
  <si>
    <t>51.35</t>
  </si>
  <si>
    <t>REID Emma</t>
  </si>
  <si>
    <t>MACGREGOR Frances</t>
  </si>
  <si>
    <t>NAC</t>
  </si>
  <si>
    <t>51.45</t>
  </si>
  <si>
    <t>BASIL Sydney</t>
  </si>
  <si>
    <t>51.70</t>
  </si>
  <si>
    <t>BRACKETT Lauren</t>
  </si>
  <si>
    <t>HUNEAULT Danielle</t>
  </si>
  <si>
    <t>52.14</t>
  </si>
  <si>
    <t>DANBY Ella</t>
  </si>
  <si>
    <t>STEWART Natalie</t>
  </si>
  <si>
    <t>52.33</t>
  </si>
  <si>
    <t>MACMILLAN Taylor</t>
  </si>
  <si>
    <t>52.40</t>
  </si>
  <si>
    <t>BROOKS Cassidy</t>
  </si>
  <si>
    <t>52.47</t>
  </si>
  <si>
    <t>GOSSELIN Emma</t>
  </si>
  <si>
    <t>52.65</t>
  </si>
  <si>
    <t>ROBINSON Penny</t>
  </si>
  <si>
    <t>DRYDEN Emily</t>
  </si>
  <si>
    <t>52.94</t>
  </si>
  <si>
    <t>TUTT Emma</t>
  </si>
  <si>
    <t>SCHREIDER Tess</t>
  </si>
  <si>
    <t>53.01</t>
  </si>
  <si>
    <t>GOURIEROUX Manon</t>
  </si>
  <si>
    <t>53.12</t>
  </si>
  <si>
    <t>STOCK Lindsay</t>
  </si>
  <si>
    <t>53.20</t>
  </si>
  <si>
    <t>SELLERY Kate</t>
  </si>
  <si>
    <t>SPROULE Paige</t>
  </si>
  <si>
    <t>SHIPTON Lauren</t>
  </si>
  <si>
    <t>THOMPSON Kylie</t>
  </si>
  <si>
    <t>53.33</t>
  </si>
  <si>
    <t>ALKIER Amelie</t>
  </si>
  <si>
    <t>53.40</t>
  </si>
  <si>
    <t>WATSON Spencer</t>
  </si>
  <si>
    <t>FINORO Nikki</t>
  </si>
  <si>
    <t>53.56</t>
  </si>
  <si>
    <t>MORE Hattie</t>
  </si>
  <si>
    <t>53.61</t>
  </si>
  <si>
    <t>MICHELIS Julia</t>
  </si>
  <si>
    <t>PIRIE Paige</t>
  </si>
  <si>
    <t>53.62</t>
  </si>
  <si>
    <t>SNEYD Sarah</t>
  </si>
  <si>
    <t>53.74</t>
  </si>
  <si>
    <t>MEYEROWITZ Rachel</t>
  </si>
  <si>
    <t>PRIEST Zoe</t>
  </si>
  <si>
    <t>SMEE Lindsey</t>
  </si>
  <si>
    <t>54.09</t>
  </si>
  <si>
    <t>VAN DE VEGTE Jessica</t>
  </si>
  <si>
    <t>KREPS Grace</t>
  </si>
  <si>
    <t>GUY Olivia</t>
  </si>
  <si>
    <t>54.56</t>
  </si>
  <si>
    <t>CROSSAN Hillary</t>
  </si>
  <si>
    <t>54.65</t>
  </si>
  <si>
    <t>TAYLOR Esmee</t>
  </si>
  <si>
    <t>54.66</t>
  </si>
  <si>
    <t>BAWDEN Faith</t>
  </si>
  <si>
    <t>54.76</t>
  </si>
  <si>
    <t>CASTELL Hannah</t>
  </si>
  <si>
    <t>54.83</t>
  </si>
  <si>
    <t>SANTOMERO Athena</t>
  </si>
  <si>
    <t>SANTOMERO Sophia</t>
  </si>
  <si>
    <t>55.06</t>
  </si>
  <si>
    <t>PLASKETT Devon</t>
  </si>
  <si>
    <t>55.15</t>
  </si>
  <si>
    <t>FRY Haley</t>
  </si>
  <si>
    <t>55.29</t>
  </si>
  <si>
    <t>GREEN Alyssa</t>
  </si>
  <si>
    <t>55.49</t>
  </si>
  <si>
    <t>O'BOYLE KELLY Chloe</t>
  </si>
  <si>
    <t>55.50</t>
  </si>
  <si>
    <t>RUDENKO Cassandra</t>
  </si>
  <si>
    <t>55.63</t>
  </si>
  <si>
    <t>PEDLAR Breanna</t>
  </si>
  <si>
    <t>55.70</t>
  </si>
  <si>
    <t>KOSSAK-SKOWRONSKI Alexandra</t>
  </si>
  <si>
    <t>LATIMER Brooke</t>
  </si>
  <si>
    <t>55.86</t>
  </si>
  <si>
    <t>WARMAN Olivia</t>
  </si>
  <si>
    <t>55.95</t>
  </si>
  <si>
    <t>TORRANCE Caitlin</t>
  </si>
  <si>
    <t>56.41</t>
  </si>
  <si>
    <t>HURDON Lexi</t>
  </si>
  <si>
    <t>56.91</t>
  </si>
  <si>
    <t>LIU Reena</t>
  </si>
  <si>
    <t>57.52</t>
  </si>
  <si>
    <t>PHELPS Alexandra</t>
  </si>
  <si>
    <t>58.31</t>
  </si>
  <si>
    <t>SANTOS-PEREZ Claudia</t>
  </si>
  <si>
    <t>59.11</t>
  </si>
  <si>
    <t>BOLTON Charlotte</t>
  </si>
  <si>
    <t>1:00.81</t>
  </si>
  <si>
    <t>SHADD Julie</t>
  </si>
  <si>
    <t>1:01.09</t>
  </si>
  <si>
    <t>O'BOYLE KELLY Hannah</t>
  </si>
  <si>
    <t>1:01.57</t>
  </si>
  <si>
    <t>SCHMOLL Lydia</t>
  </si>
  <si>
    <t>1:03.98</t>
  </si>
  <si>
    <t>SABINE-CRAIG Emma</t>
  </si>
  <si>
    <t>1:06.96</t>
  </si>
  <si>
    <t>TIESSEN Evi</t>
  </si>
  <si>
    <t>HAMILTON Gillian</t>
  </si>
  <si>
    <t>LASHLEY Ellie</t>
  </si>
  <si>
    <t>BRAY Annissa</t>
  </si>
  <si>
    <t>PLASKETT Skylar</t>
  </si>
  <si>
    <t>WILKES Erin</t>
  </si>
  <si>
    <t>pos5132</t>
  </si>
  <si>
    <t>pts5132</t>
  </si>
  <si>
    <t>1:26.55</t>
  </si>
  <si>
    <t>1:26.95</t>
  </si>
  <si>
    <t>1:27.04</t>
  </si>
  <si>
    <t>1:28.76</t>
  </si>
  <si>
    <t>1:30.07</t>
  </si>
  <si>
    <t>1:31.53</t>
  </si>
  <si>
    <t>1:31.61</t>
  </si>
  <si>
    <t>1:31.88</t>
  </si>
  <si>
    <t>1:31.97</t>
  </si>
  <si>
    <t>1:32.03</t>
  </si>
  <si>
    <t>1:32.59</t>
  </si>
  <si>
    <t>1:32.65</t>
  </si>
  <si>
    <t>1:32.67</t>
  </si>
  <si>
    <t>1:32.70</t>
  </si>
  <si>
    <t>1:32.90</t>
  </si>
  <si>
    <t>1:32.91</t>
  </si>
  <si>
    <t>1:33.23</t>
  </si>
  <si>
    <t>1:33.24</t>
  </si>
  <si>
    <t>1:33.44</t>
  </si>
  <si>
    <t>1:33.57</t>
  </si>
  <si>
    <t>1:33.73</t>
  </si>
  <si>
    <t>1:34.09</t>
  </si>
  <si>
    <t>1:34.13</t>
  </si>
  <si>
    <t>1:34.23</t>
  </si>
  <si>
    <t>1:34.51</t>
  </si>
  <si>
    <t>1:34.71</t>
  </si>
  <si>
    <t>1:34.80</t>
  </si>
  <si>
    <t>1:34.97</t>
  </si>
  <si>
    <t>1:35.21</t>
  </si>
  <si>
    <t>1:35.67</t>
  </si>
  <si>
    <t>1:35.82</t>
  </si>
  <si>
    <t>1:35.88</t>
  </si>
  <si>
    <t>1:36.15</t>
  </si>
  <si>
    <t>1:36.75</t>
  </si>
  <si>
    <t>1:36.82</t>
  </si>
  <si>
    <t>1:37.26</t>
  </si>
  <si>
    <t>1:37.69</t>
  </si>
  <si>
    <t>1:37.82</t>
  </si>
  <si>
    <t>1:37.90</t>
  </si>
  <si>
    <t>1:38.15</t>
  </si>
  <si>
    <t>1:38.87</t>
  </si>
  <si>
    <t>1:39.11</t>
  </si>
  <si>
    <t>1:39.28</t>
  </si>
  <si>
    <t>1:39.37</t>
  </si>
  <si>
    <t>1:39.43</t>
  </si>
  <si>
    <t>1:39.50</t>
  </si>
  <si>
    <t>1:39.78</t>
  </si>
  <si>
    <t>1:40.63</t>
  </si>
  <si>
    <t>1:42.13</t>
  </si>
  <si>
    <t>1:42.30</t>
  </si>
  <si>
    <t>GILLIES Sarah</t>
  </si>
  <si>
    <t>1:42.66</t>
  </si>
  <si>
    <t>1:42.84</t>
  </si>
  <si>
    <t>1:43.39</t>
  </si>
  <si>
    <t>1:43.67</t>
  </si>
  <si>
    <t>1:44.67</t>
  </si>
  <si>
    <t>1:46.79</t>
  </si>
  <si>
    <t>1:48.16</t>
  </si>
  <si>
    <t>SMYTH Maddy</t>
  </si>
  <si>
    <t>1:49.12</t>
  </si>
  <si>
    <t>1:50.46</t>
  </si>
  <si>
    <t>1:50.50</t>
  </si>
  <si>
    <t>1:53.69</t>
  </si>
  <si>
    <t>1:54.33</t>
  </si>
  <si>
    <t>1:54.59</t>
  </si>
  <si>
    <t>LAWRYNUIK Alexandra</t>
  </si>
  <si>
    <t>PLAXTON Reese</t>
  </si>
  <si>
    <t>pos5133</t>
  </si>
  <si>
    <t>pts5133</t>
  </si>
  <si>
    <t>01.02 GS</t>
  </si>
  <si>
    <t>1:42.39</t>
  </si>
  <si>
    <t>1:42.60</t>
  </si>
  <si>
    <t>1:46.27</t>
  </si>
  <si>
    <t>1:46.63</t>
  </si>
  <si>
    <t>1:46.70</t>
  </si>
  <si>
    <t>1:46.76</t>
  </si>
  <si>
    <t>1:47.47</t>
  </si>
  <si>
    <t>1:47.81</t>
  </si>
  <si>
    <t>1:47.95</t>
  </si>
  <si>
    <t>1:47.97</t>
  </si>
  <si>
    <t>1:49.24</t>
  </si>
  <si>
    <t>1:49.86</t>
  </si>
  <si>
    <t>1:49.91</t>
  </si>
  <si>
    <t>1:50.28</t>
  </si>
  <si>
    <t>1:51.00</t>
  </si>
  <si>
    <t>1:51.64</t>
  </si>
  <si>
    <t>1:52.61</t>
  </si>
  <si>
    <t>1:52.63</t>
  </si>
  <si>
    <t>1:53.25</t>
  </si>
  <si>
    <t>1:53.30</t>
  </si>
  <si>
    <t>1:53.31</t>
  </si>
  <si>
    <t>1:53.64</t>
  </si>
  <si>
    <t>1:54.07</t>
  </si>
  <si>
    <t>1:54.28</t>
  </si>
  <si>
    <t>1:54.45</t>
  </si>
  <si>
    <t>1:55.94</t>
  </si>
  <si>
    <t>1:55.96</t>
  </si>
  <si>
    <t>1:56.59</t>
  </si>
  <si>
    <t>1:57.10</t>
  </si>
  <si>
    <t>1:57.23</t>
  </si>
  <si>
    <t>1:57.45</t>
  </si>
  <si>
    <t>1:57.89</t>
  </si>
  <si>
    <t>1:00.70</t>
  </si>
  <si>
    <t>1:59.10</t>
  </si>
  <si>
    <t>1:00.30</t>
  </si>
  <si>
    <t>1:59.81</t>
  </si>
  <si>
    <t>1:00.31</t>
  </si>
  <si>
    <t>1:59.93</t>
  </si>
  <si>
    <t>1:01.24</t>
  </si>
  <si>
    <t>2:00.03</t>
  </si>
  <si>
    <t>1:01.20</t>
  </si>
  <si>
    <t>2:00.08</t>
  </si>
  <si>
    <t>1:01.31</t>
  </si>
  <si>
    <t>2:01.00</t>
  </si>
  <si>
    <t>1:01.47</t>
  </si>
  <si>
    <t>2:01.26</t>
  </si>
  <si>
    <t>1:03.14</t>
  </si>
  <si>
    <t>2:02.46</t>
  </si>
  <si>
    <t>1:00.45</t>
  </si>
  <si>
    <t>1:04.53</t>
  </si>
  <si>
    <t>2:04.98</t>
  </si>
  <si>
    <t>1:00.50</t>
  </si>
  <si>
    <t>1:05.02</t>
  </si>
  <si>
    <t>2:05.52</t>
  </si>
  <si>
    <t>1:00.58</t>
  </si>
  <si>
    <t>1:05.15</t>
  </si>
  <si>
    <t>2:05.73</t>
  </si>
  <si>
    <t>1:02.18</t>
  </si>
  <si>
    <t>2:07.33</t>
  </si>
  <si>
    <t>1:05.57</t>
  </si>
  <si>
    <t>2:07.75</t>
  </si>
  <si>
    <t>1:03.39</t>
  </si>
  <si>
    <t>1:06.87</t>
  </si>
  <si>
    <t>2:10.26</t>
  </si>
  <si>
    <t>1:04.81</t>
  </si>
  <si>
    <t>1:05.71</t>
  </si>
  <si>
    <t>2:10.52</t>
  </si>
  <si>
    <t>1:05.43</t>
  </si>
  <si>
    <t>1:06.74</t>
  </si>
  <si>
    <t>2:12.17</t>
  </si>
  <si>
    <t>1:12.05</t>
  </si>
  <si>
    <t>1:03.08</t>
  </si>
  <si>
    <t>2:15.13</t>
  </si>
  <si>
    <t>1:06.36</t>
  </si>
  <si>
    <t>1:09.10</t>
  </si>
  <si>
    <t>2:15.46</t>
  </si>
  <si>
    <t>1:08.19</t>
  </si>
  <si>
    <t>1:11.02</t>
  </si>
  <si>
    <t>2:19.21</t>
  </si>
  <si>
    <t>1:12.59</t>
  </si>
  <si>
    <t>1:11.94</t>
  </si>
  <si>
    <t>2:24.53</t>
  </si>
  <si>
    <t>DSQ - 30</t>
  </si>
  <si>
    <t>pos5134</t>
  </si>
  <si>
    <t>pts5134</t>
  </si>
  <si>
    <t>02.02 SL</t>
  </si>
  <si>
    <t>1:23.79</t>
  </si>
  <si>
    <t>1:25.24</t>
  </si>
  <si>
    <t>1:26.48</t>
  </si>
  <si>
    <t>1:27.37</t>
  </si>
  <si>
    <t>1:28.29</t>
  </si>
  <si>
    <t>1:28.77</t>
  </si>
  <si>
    <t>1:28.85</t>
  </si>
  <si>
    <t>1:29.25</t>
  </si>
  <si>
    <t>1:29.95</t>
  </si>
  <si>
    <t>1:29.97</t>
  </si>
  <si>
    <t>1:30.23</t>
  </si>
  <si>
    <t>1:30.36</t>
  </si>
  <si>
    <t>1:30.38</t>
  </si>
  <si>
    <t>1:30.62</t>
  </si>
  <si>
    <t>1:31.08</t>
  </si>
  <si>
    <t>1:31.18</t>
  </si>
  <si>
    <t>1:31.84</t>
  </si>
  <si>
    <t>1:32.10</t>
  </si>
  <si>
    <t>1:32.94</t>
  </si>
  <si>
    <t>1:33.16</t>
  </si>
  <si>
    <t>1:33.26</t>
  </si>
  <si>
    <t>1:33.63</t>
  </si>
  <si>
    <t>1:33.64</t>
  </si>
  <si>
    <t>1:33.65</t>
  </si>
  <si>
    <t>1:34.28</t>
  </si>
  <si>
    <t>1:34.57</t>
  </si>
  <si>
    <t>1:34.70</t>
  </si>
  <si>
    <t>1:35.40</t>
  </si>
  <si>
    <t>1:37.85</t>
  </si>
  <si>
    <t>1:38.53</t>
  </si>
  <si>
    <t>1:38.74</t>
  </si>
  <si>
    <t>1:38.85</t>
  </si>
  <si>
    <t>1:38.86</t>
  </si>
  <si>
    <t>1:38.92</t>
  </si>
  <si>
    <t>1:39.20</t>
  </si>
  <si>
    <t>1:39.29</t>
  </si>
  <si>
    <t>1:39.51</t>
  </si>
  <si>
    <t>1:39.59</t>
  </si>
  <si>
    <t>1:40.27</t>
  </si>
  <si>
    <t>1:40.48</t>
  </si>
  <si>
    <t>1:41.21</t>
  </si>
  <si>
    <t>1:41.24</t>
  </si>
  <si>
    <t>1:42.96</t>
  </si>
  <si>
    <t>1:44.72</t>
  </si>
  <si>
    <t>1:44.73</t>
  </si>
  <si>
    <t>1:45.37</t>
  </si>
  <si>
    <t>1:45.91</t>
  </si>
  <si>
    <t>1:46.56</t>
  </si>
  <si>
    <t>1:48.11</t>
  </si>
  <si>
    <t>1:49.50</t>
  </si>
  <si>
    <t>1:52.78</t>
  </si>
  <si>
    <t>1:52.84</t>
  </si>
  <si>
    <t>1:53.20</t>
  </si>
  <si>
    <t>1:56.54</t>
  </si>
  <si>
    <t>1:58.61</t>
  </si>
  <si>
    <t>1:02.16</t>
  </si>
  <si>
    <t>2:01.32</t>
  </si>
  <si>
    <t>DSQ - 31</t>
  </si>
  <si>
    <t>DSQ - 45</t>
  </si>
  <si>
    <t>03.02 SL</t>
  </si>
  <si>
    <t>pos5135</t>
  </si>
  <si>
    <t>pts5135</t>
  </si>
  <si>
    <t>1:44.46</t>
  </si>
  <si>
    <t>1:45.76</t>
  </si>
  <si>
    <t>1:48.15</t>
  </si>
  <si>
    <t>1:48.29</t>
  </si>
  <si>
    <t>1:50.03</t>
  </si>
  <si>
    <t>1:50.06</t>
  </si>
  <si>
    <t>1:50.14</t>
  </si>
  <si>
    <t>1:50.24</t>
  </si>
  <si>
    <t>1:50.40</t>
  </si>
  <si>
    <t>1:50.47</t>
  </si>
  <si>
    <t>1:50.56</t>
  </si>
  <si>
    <t>1:50.67</t>
  </si>
  <si>
    <t>1:50.76</t>
  </si>
  <si>
    <t>1:50.86</t>
  </si>
  <si>
    <t>1:51.32</t>
  </si>
  <si>
    <t>1:51.36</t>
  </si>
  <si>
    <t>1:51.52</t>
  </si>
  <si>
    <t>1:51.59</t>
  </si>
  <si>
    <t>1:51.74</t>
  </si>
  <si>
    <t>1:52.20</t>
  </si>
  <si>
    <t>1:52.21</t>
  </si>
  <si>
    <t>1:52.47</t>
  </si>
  <si>
    <t>1:52.48</t>
  </si>
  <si>
    <t>1:53.02</t>
  </si>
  <si>
    <t>1:53.03</t>
  </si>
  <si>
    <t>1:53.79</t>
  </si>
  <si>
    <t>1:53.91</t>
  </si>
  <si>
    <t>1:54.29</t>
  </si>
  <si>
    <t>1:54.30</t>
  </si>
  <si>
    <t>1:54.60</t>
  </si>
  <si>
    <t>1:55.00</t>
  </si>
  <si>
    <t>1:55.11</t>
  </si>
  <si>
    <t>1:55.32</t>
  </si>
  <si>
    <t>1:55.61</t>
  </si>
  <si>
    <t>1:55.80</t>
  </si>
  <si>
    <t>1:55.93</t>
  </si>
  <si>
    <t>1:56.13</t>
  </si>
  <si>
    <t>1:56.25</t>
  </si>
  <si>
    <t>1:56.26</t>
  </si>
  <si>
    <t>1:56.53</t>
  </si>
  <si>
    <t>1:56.71</t>
  </si>
  <si>
    <t>1:56.91</t>
  </si>
  <si>
    <t>1:57.31</t>
  </si>
  <si>
    <t>1:57.67</t>
  </si>
  <si>
    <t>1:57.96</t>
  </si>
  <si>
    <t>1:58.06</t>
  </si>
  <si>
    <t>1:58.12</t>
  </si>
  <si>
    <t>1:58.82</t>
  </si>
  <si>
    <t>1:00.74</t>
  </si>
  <si>
    <t>1:59.05</t>
  </si>
  <si>
    <t>1:01.07</t>
  </si>
  <si>
    <t>2:00.50</t>
  </si>
  <si>
    <t>1:00.22</t>
  </si>
  <si>
    <t>1:01.28</t>
  </si>
  <si>
    <t>2:01.50</t>
  </si>
  <si>
    <t>1:01.63</t>
  </si>
  <si>
    <t>1:03.01</t>
  </si>
  <si>
    <t>2:04.64</t>
  </si>
  <si>
    <t>1:02.31</t>
  </si>
  <si>
    <t>1:02.41</t>
  </si>
  <si>
    <t>2:04.72</t>
  </si>
  <si>
    <t>1:05.55</t>
  </si>
  <si>
    <t>2:05.01</t>
  </si>
  <si>
    <t>1:04.43</t>
  </si>
  <si>
    <t>2:05.50</t>
  </si>
  <si>
    <t>1:03.96</t>
  </si>
  <si>
    <t>1:04.06</t>
  </si>
  <si>
    <t>2:08.02</t>
  </si>
  <si>
    <t>1:04.20</t>
  </si>
  <si>
    <t>1:04.55</t>
  </si>
  <si>
    <t>2:08.75</t>
  </si>
  <si>
    <t>1:06.33</t>
  </si>
  <si>
    <t>1:05.05</t>
  </si>
  <si>
    <t>2:11.38</t>
  </si>
  <si>
    <t>1:04.87</t>
  </si>
  <si>
    <t>1:06.63</t>
  </si>
  <si>
    <t>2:11.50</t>
  </si>
  <si>
    <t>Run1 Rank</t>
  </si>
  <si>
    <t>Run 2 Rank</t>
  </si>
  <si>
    <t>04.02 GS</t>
  </si>
  <si>
    <t>pos5136</t>
  </si>
  <si>
    <t>pts5136</t>
  </si>
  <si>
    <t>Run2 Rank</t>
  </si>
  <si>
    <t>Best SL</t>
  </si>
  <si>
    <t>Best GS</t>
  </si>
  <si>
    <t>Best Other</t>
  </si>
  <si>
    <t>Best Run</t>
  </si>
  <si>
    <t>Second SL</t>
  </si>
  <si>
    <t>Best</t>
  </si>
  <si>
    <t>Second GS</t>
  </si>
  <si>
    <t>POS 1</t>
  </si>
  <si>
    <t>PTS 1</t>
  </si>
  <si>
    <t>POS 2</t>
  </si>
  <si>
    <t>PTS 2</t>
  </si>
  <si>
    <t>pos1.5133</t>
  </si>
  <si>
    <t>pts1.5133</t>
  </si>
  <si>
    <t>pos2.5133</t>
  </si>
  <si>
    <t>pts2.5133</t>
  </si>
  <si>
    <t>pos1.5134</t>
  </si>
  <si>
    <t>pts1.5134</t>
  </si>
  <si>
    <t>pos2.5134</t>
  </si>
  <si>
    <t>pts2.5134</t>
  </si>
  <si>
    <t>pos1.5135</t>
  </si>
  <si>
    <t>pts1.5135</t>
  </si>
  <si>
    <t>pos2.5135</t>
  </si>
  <si>
    <t>pts2.5135</t>
  </si>
  <si>
    <t>pos1.5136</t>
  </si>
  <si>
    <t>pts1.5136</t>
  </si>
  <si>
    <t>pos2.5136</t>
  </si>
  <si>
    <t>pts2.5136</t>
  </si>
  <si>
    <t xml:space="preserve">U16 NATIONALS ONTARIO QUALIFICATIONS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</si>
</sst>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0" xfId="0" applyNumberForma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7" xfId="0" applyNumberFormat="1" applyFont="1" applyFill="1" applyBorder="1"/>
    <xf numFmtId="0" fontId="0" fillId="3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1" fillId="2" borderId="0" xfId="0" applyFont="1" applyFill="1" applyBorder="1"/>
    <xf numFmtId="0" fontId="0" fillId="3" borderId="0" xfId="0" applyFont="1" applyFill="1" applyBorder="1"/>
    <xf numFmtId="0" fontId="0" fillId="0" borderId="7" xfId="0" applyBorder="1"/>
    <xf numFmtId="0" fontId="0" fillId="3" borderId="0" xfId="0" applyNumberFormat="1" applyFont="1" applyFill="1" applyBorder="1"/>
    <xf numFmtId="0" fontId="0" fillId="0" borderId="7" xfId="0" applyNumberFormat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4" xfId="0" applyNumberFormat="1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0" fillId="0" borderId="3" xfId="0" applyFont="1" applyBorder="1"/>
    <xf numFmtId="0" fontId="1" fillId="4" borderId="0" xfId="0" applyFont="1" applyFill="1"/>
    <xf numFmtId="0" fontId="2" fillId="0" borderId="0" xfId="0" applyFont="1"/>
    <xf numFmtId="0" fontId="1" fillId="2" borderId="0" xfId="0" applyFont="1" applyFill="1"/>
    <xf numFmtId="0" fontId="0" fillId="5" borderId="0" xfId="0" applyFill="1"/>
    <xf numFmtId="0" fontId="0" fillId="5" borderId="0" xfId="0" applyNumberFormat="1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16W" displayName="U16W" ref="A3:I81" totalsRowShown="0">
  <autoFilter ref="A3:I81"/>
  <sortState ref="A4:I81">
    <sortCondition descending="1" ref="E3:E81"/>
  </sortState>
  <tableColumns count="9">
    <tableColumn id="1" name="Card"/>
    <tableColumn id="2" name="Name"/>
    <tableColumn id="3" name="YOB"/>
    <tableColumn id="4" name="Club"/>
    <tableColumn id="5" name="Total" dataDxfId="68">
      <calculatedColumnFormula>SUM(U16W[[#This Row],[Best SL]:[Best Run]])</calculatedColumnFormula>
    </tableColumn>
    <tableColumn id="16" name="Best SL" dataDxfId="67">
      <calculatedColumnFormula>VLOOKUP(U16W[[#This Row],[Card]],U16Wsl[],5,FALSE)</calculatedColumnFormula>
    </tableColumn>
    <tableColumn id="17" name="Best GS" dataDxfId="66">
      <calculatedColumnFormula>VLOOKUP(U16W[[#This Row],[Card]],U16Wgs[],5,FALSE)</calculatedColumnFormula>
    </tableColumn>
    <tableColumn id="18" name="Best Other" dataDxfId="65">
      <calculatedColumnFormula>VLOOKUP(U16W[[#This Row],[Card]],U16Wother[],5,FALSE)</calculatedColumnFormula>
    </tableColumn>
    <tableColumn id="19" name="Best Run" dataDxfId="64">
      <calculatedColumnFormula>VLOOKUP(U16W[[#This Row],[Card]],U16Wrun[],5,FALSE)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7" name="results5135" displayName="results5135" ref="N1:R79" totalsRowShown="0" headerRowDxfId="11">
  <autoFilter ref="N1:R79"/>
  <tableColumns count="5">
    <tableColumn id="1" name="Card" dataDxfId="10">
      <calculatedColumnFormula>B2</calculatedColumnFormula>
    </tableColumn>
    <tableColumn id="2" name="In List" dataDxfId="9">
      <calculatedColumnFormula>IF(AND(A2&gt;0,A2&lt;999),IFERROR(VLOOKUP(results5135[[#This Row],[Card]],U16W[],1,FALSE),0),0)</calculatedColumnFormula>
    </tableColumn>
    <tableColumn id="3" name="Rank" dataDxfId="8">
      <calculatedColumnFormula>A2</calculatedColumnFormula>
    </tableColumn>
    <tableColumn id="4" name="Run1 Rank" dataDxfId="7">
      <calculatedColumnFormula>IFERROR(_xlfn.RANK.EQ(H2,$H$2:$H$79,1),999)</calculatedColumnFormula>
    </tableColumn>
    <tableColumn id="5" name="Run2 Rank" dataDxfId="6">
      <calculatedColumnFormula>IFERROR(_xlfn.RANK.EQ(I2,$I$2:$I$79,1),999)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8" name="results5136" displayName="results5136" ref="N1:R78" totalsRowShown="0" headerRowDxfId="5">
  <autoFilter ref="N1:R78"/>
  <tableColumns count="5">
    <tableColumn id="1" name="Card" dataDxfId="4">
      <calculatedColumnFormula>B2</calculatedColumnFormula>
    </tableColumn>
    <tableColumn id="2" name="In List" dataDxfId="3">
      <calculatedColumnFormula>IF(AND(A2&gt;0,A2&lt;999),IFERROR(VLOOKUP(B2,U16W[],1,FALSE),0),0)</calculatedColumnFormula>
    </tableColumn>
    <tableColumn id="3" name="Rank" dataDxfId="2">
      <calculatedColumnFormula>A2</calculatedColumnFormula>
    </tableColumn>
    <tableColumn id="4" name="Run1 Rank" dataDxfId="1">
      <calculatedColumnFormula>IFERROR(_xlfn.RANK.EQ(H2,$H$2:$H$78,1),999)</calculatedColumnFormula>
    </tableColumn>
    <tableColumn id="5" name="Run 2 Rank" dataDxfId="0">
      <calculatedColumnFormula>IFERROR(_xlfn.RANK.EQ(I2,$I$2:$I$78,1),999)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2" name="U16Wsl" displayName="U16Wsl" ref="A3:J120" totalsRowShown="0">
  <autoFilter ref="A3:J120"/>
  <sortState ref="A4:J120">
    <sortCondition descending="1" ref="E3:E120"/>
  </sortState>
  <tableColumns count="10">
    <tableColumn id="1" name="Card"/>
    <tableColumn id="2" name="Name"/>
    <tableColumn id="3" name="YOB"/>
    <tableColumn id="4" name="Club"/>
    <tableColumn id="5" name="Best" dataDxfId="63">
      <calculatedColumnFormula>MAX(U16Wsl[[#This Row],[pts5134]],U16Wsl[[#This Row],[pts5135]])</calculatedColumnFormula>
    </tableColumn>
    <tableColumn id="16" name="Second SL" dataDxfId="62">
      <calculatedColumnFormula>MIN(U16Wsl[[#This Row],[pts5134]],U16Wsl[[#This Row],[pts5135]])</calculatedColumnFormula>
    </tableColumn>
    <tableColumn id="10" name="pos5134" dataDxfId="61">
      <calculatedColumnFormula>IFERROR(VLOOKUP(U16Wsl[[#This Row],[Card]],results5134[],3,FALSE),999)</calculatedColumnFormula>
    </tableColumn>
    <tableColumn id="11" name="pts5134" dataDxfId="60">
      <calculatedColumnFormula>VLOOKUP(U16Wsl[[#This Row],[pos5134]],pointstable[],2,FALSE)</calculatedColumnFormula>
    </tableColumn>
    <tableColumn id="12" name="pos5135" dataDxfId="59">
      <calculatedColumnFormula>IFERROR(VLOOKUP(U16Wsl[[#This Row],[Card]],results5135[],3,FALSE),999)</calculatedColumnFormula>
    </tableColumn>
    <tableColumn id="13" name="pts5135" dataDxfId="58">
      <calculatedColumnFormula>VLOOKUP(U16Wsl[[#This Row],[pos5135]],pointstable[],2,FALSE)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1" name="U16Wgs" displayName="U16Wgs" ref="A3:J120" totalsRowShown="0">
  <autoFilter ref="A3:J120"/>
  <sortState ref="A4:J120">
    <sortCondition descending="1" ref="E3:E120"/>
  </sortState>
  <tableColumns count="10">
    <tableColumn id="1" name="Card"/>
    <tableColumn id="2" name="Name"/>
    <tableColumn id="3" name="YOB"/>
    <tableColumn id="4" name="Club"/>
    <tableColumn id="5" name="Best" dataDxfId="57">
      <calculatedColumnFormula>MAX(U16Wgs[[#This Row],[pts5133]],U16Wgs[[#This Row],[pts5136]])</calculatedColumnFormula>
    </tableColumn>
    <tableColumn id="16" name="Second GS" dataDxfId="56">
      <calculatedColumnFormula>MIN(U16Wgs[[#This Row],[pts5133]],U16Wgs[[#This Row],[pts5136]])</calculatedColumnFormula>
    </tableColumn>
    <tableColumn id="8" name="pos5133" dataDxfId="55">
      <calculatedColumnFormula>IFERROR(VLOOKUP(U16Wgs[[#This Row],[Card]],results5133[],3,FALSE),999)</calculatedColumnFormula>
    </tableColumn>
    <tableColumn id="9" name="pts5133" dataDxfId="54">
      <calculatedColumnFormula>VLOOKUP(U16Wgs[[#This Row],[pos5133]],pointstable[],2,FALSE)</calculatedColumnFormula>
    </tableColumn>
    <tableColumn id="14" name="pos5136" dataDxfId="53">
      <calculatedColumnFormula>IFERROR(VLOOKUP(U16Wgs[[#This Row],[Card]],results5136[],3,FALSE),999)</calculatedColumnFormula>
    </tableColumn>
    <tableColumn id="15" name="pts5136" dataDxfId="52">
      <calculatedColumnFormula>VLOOKUP(U16Wgs[[#This Row],[pos5136]],pointstable[],2,FALSE)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0" name="U16Wother" displayName="U16Wother" ref="A3:I81" totalsRowShown="0">
  <autoFilter ref="A3:I81"/>
  <sortState ref="A4:I81">
    <sortCondition descending="1" ref="E3:E81"/>
  </sortState>
  <tableColumns count="9">
    <tableColumn id="1" name="Card"/>
    <tableColumn id="2" name="Name"/>
    <tableColumn id="3" name="YOB"/>
    <tableColumn id="4" name="Club"/>
    <tableColumn id="5" name="Best" dataDxfId="51">
      <calculatedColumnFormula>MAX(U16Wother[[#This Row],[pts5132]:[Second GS]])</calculatedColumnFormula>
    </tableColumn>
    <tableColumn id="6" name="pos5132" dataDxfId="50">
      <calculatedColumnFormula>IFERROR(VLOOKUP(U16Wother[[#This Row],[Card]],results5132[],3,FALSE),999)</calculatedColumnFormula>
    </tableColumn>
    <tableColumn id="7" name="pts5132" dataDxfId="49">
      <calculatedColumnFormula>VLOOKUP(U16Wother[[#This Row],[pos5132]],pointstable[],2,FALSE)</calculatedColumnFormula>
    </tableColumn>
    <tableColumn id="16" name="Second SL" dataDxfId="48">
      <calculatedColumnFormula>VLOOKUP(U16Wother[[#This Row],[Card]],U16Wsl[],6,FALSE)</calculatedColumnFormula>
    </tableColumn>
    <tableColumn id="17" name="Second GS" dataDxfId="47">
      <calculatedColumnFormula>VLOOKUP(U16Wother[[#This Row],[Card]],U16Wgs[],6,FALSE)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9" name="U16Wrun" displayName="U16Wrun" ref="A3:U120" totalsRowShown="0">
  <autoFilter ref="A3:U120"/>
  <sortState ref="A4:E120">
    <sortCondition descending="1" ref="E3:E120"/>
  </sortState>
  <tableColumns count="21">
    <tableColumn id="1" name="Card"/>
    <tableColumn id="2" name="Name"/>
    <tableColumn id="3" name="YOB"/>
    <tableColumn id="4" name="Club"/>
    <tableColumn id="5" name="Total" dataDxfId="46">
      <calculatedColumnFormula>MAX(U16Wrun[[#This Row],[pts1.5133]],U16Wrun[[#This Row],[pts2.5133]],U16Wrun[[#This Row],[pts1.5134]],U16Wrun[[#This Row],[pts2.5134]],U16Wrun[[#This Row],[pts1.5135]],U16Wrun[[#This Row],[pts2.5135]],U16Wrun[[#This Row],[pts1.5136]],U16Wrun[[#This Row],[pts2.5136]])</calculatedColumnFormula>
    </tableColumn>
    <tableColumn id="16" name="pos1.5133" dataDxfId="45">
      <calculatedColumnFormula>IFERROR(VLOOKUP(U16Wrun[[#This Row],[Card]],results5133[],4,FALSE),999)</calculatedColumnFormula>
    </tableColumn>
    <tableColumn id="17" name="pts1.5133" dataDxfId="44">
      <calculatedColumnFormula>VLOOKUP(U16Wrun[[#This Row],[pos1.5133]],pointstable[],2,FALSE)</calculatedColumnFormula>
    </tableColumn>
    <tableColumn id="18" name="pos2.5133" dataDxfId="43">
      <calculatedColumnFormula>IFERROR(VLOOKUP(U16Wrun[[#This Row],[Card]],results5133[],5,FALSE),999)</calculatedColumnFormula>
    </tableColumn>
    <tableColumn id="19" name="pts2.5133" dataDxfId="42">
      <calculatedColumnFormula>VLOOKUP(U16Wrun[[#This Row],[pos2.5133]],pointstable[],2,FALSE)</calculatedColumnFormula>
    </tableColumn>
    <tableColumn id="20" name="pos1.5134" dataDxfId="41">
      <calculatedColumnFormula>IFERROR(VLOOKUP(U16Wrun[[#This Row],[Card]],results5134[],4,FALSE),999)</calculatedColumnFormula>
    </tableColumn>
    <tableColumn id="21" name="pts1.5134" dataDxfId="40">
      <calculatedColumnFormula>VLOOKUP(U16Wrun[[#This Row],[pos1.5134]],pointstable[],2,FALSE)</calculatedColumnFormula>
    </tableColumn>
    <tableColumn id="22" name="pos2.5134" dataDxfId="39">
      <calculatedColumnFormula>IFERROR(VLOOKUP(U16Wrun[[#This Row],[Card]],results5134[],5,FALSE),999)</calculatedColumnFormula>
    </tableColumn>
    <tableColumn id="23" name="pts2.5134" dataDxfId="38">
      <calculatedColumnFormula>VLOOKUP(U16Wrun[[#This Row],[pos2.5134]],pointstable[],2,FALSE)</calculatedColumnFormula>
    </tableColumn>
    <tableColumn id="24" name="pos1.5135" dataDxfId="37">
      <calculatedColumnFormula>IFERROR(VLOOKUP(U16Wrun[[#This Row],[Card]],results5135[],4,FALSE),999)</calculatedColumnFormula>
    </tableColumn>
    <tableColumn id="25" name="pts1.5135" dataDxfId="36">
      <calculatedColumnFormula>VLOOKUP(U16Wrun[[#This Row],[pos1.5135]],pointstable[],2,FALSE)</calculatedColumnFormula>
    </tableColumn>
    <tableColumn id="26" name="pos2.5135" dataDxfId="35">
      <calculatedColumnFormula>IFERROR(VLOOKUP(U16Wrun[[#This Row],[Card]],results5135[],5,FALSE),999)</calculatedColumnFormula>
    </tableColumn>
    <tableColumn id="27" name="pts2.5135" dataDxfId="34">
      <calculatedColumnFormula>VLOOKUP(U16Wrun[[#This Row],[pos2.5135]],pointstable[],2,FALSE)</calculatedColumnFormula>
    </tableColumn>
    <tableColumn id="28" name="pos1.5136" dataDxfId="33">
      <calculatedColumnFormula>IFERROR(VLOOKUP(U16Wrun[[#This Row],[Card]],results5136[],4,FALSE),999)</calculatedColumnFormula>
    </tableColumn>
    <tableColumn id="29" name="pts1.5136" dataDxfId="32">
      <calculatedColumnFormula>VLOOKUP(U16Wrun[[#This Row],[pos1.5136]],pointstable[],2,FALSE)</calculatedColumnFormula>
    </tableColumn>
    <tableColumn id="30" name="pos2.5136" dataDxfId="31">
      <calculatedColumnFormula>IFERROR(VLOOKUP(U16Wrun[[#This Row],[Card]],results5136[],5,FALSE),999)</calculatedColumnFormula>
    </tableColumn>
    <tableColumn id="31" name="pts2.5136" dataDxfId="30">
      <calculatedColumnFormula>VLOOKUP(U16Wrun[[#This Row],[pos2.5136]],pointstable[],2,FALSE)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" name="pointstable" displayName="pointstable" ref="A2:B153" totalsRowShown="0" tableBorderDxfId="29">
  <autoFilter ref="A2:B153"/>
  <tableColumns count="2">
    <tableColumn id="1" name="Position" dataDxfId="28"/>
    <tableColumn id="2" name="Points" dataDxfId="2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6" name="results5132" displayName="results5132" ref="N1:P76" totalsRowShown="0" headerRowDxfId="26">
  <autoFilter ref="N1:P76"/>
  <tableColumns count="3">
    <tableColumn id="1" name="Card" dataDxfId="25">
      <calculatedColumnFormula>B2</calculatedColumnFormula>
    </tableColumn>
    <tableColumn id="2" name="In List" dataDxfId="24">
      <calculatedColumnFormula>IF(AND(A2&gt;0,A2&lt;999),IFERROR(VLOOKUP(results5132[[#This Row],[Card]],U16W[],1,FALSE),0),0)</calculatedColumnFormula>
    </tableColumn>
    <tableColumn id="3" name="Rank" dataDxfId="23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4" name="results5133" displayName="results5133" ref="N1:R80" totalsRowShown="0">
  <autoFilter ref="N1:R80"/>
  <tableColumns count="5">
    <tableColumn id="1" name="Card" dataDxfId="22">
      <calculatedColumnFormula>B2</calculatedColumnFormula>
    </tableColumn>
    <tableColumn id="2" name="In List" dataDxfId="21">
      <calculatedColumnFormula>IF(AND(A2&gt;0,A2&lt;999),IFERROR(VLOOKUP(results5133[[#This Row],[Card]],U16W[],1,FALSE),0),0)</calculatedColumnFormula>
    </tableColumn>
    <tableColumn id="3" name="Rank" dataDxfId="20">
      <calculatedColumnFormula>A2</calculatedColumnFormula>
    </tableColumn>
    <tableColumn id="4" name="Run1 Rank" dataDxfId="19">
      <calculatedColumnFormula>IFERROR(_xlfn.RANK.EQ(H2,$H$2:$H$80,1),999)</calculatedColumnFormula>
    </tableColumn>
    <tableColumn id="5" name="Run2 Rank" dataDxfId="18">
      <calculatedColumnFormula>IFERROR(_xlfn.RANK.EQ(I2,$I$2:$I$80,1),999)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5" name="results5134" displayName="results5134" ref="N1:R79" totalsRowShown="0" headerRowDxfId="17">
  <autoFilter ref="N1:R79"/>
  <tableColumns count="5">
    <tableColumn id="1" name="Card" dataDxfId="16">
      <calculatedColumnFormula>B2</calculatedColumnFormula>
    </tableColumn>
    <tableColumn id="2" name="In List" dataDxfId="15">
      <calculatedColumnFormula>IF(AND(A2&gt;0,A2&lt;999),IFERROR(VLOOKUP(results5134[[#This Row],[Card]],U16W[],1,FALSE),0),0)</calculatedColumnFormula>
    </tableColumn>
    <tableColumn id="3" name="Rank" dataDxfId="14">
      <calculatedColumnFormula>A2</calculatedColumnFormula>
    </tableColumn>
    <tableColumn id="4" name="Run1 Rank" dataDxfId="13">
      <calculatedColumnFormula>IFERROR(_xlfn.RANK.EQ(H2,$H$2:$H$79,1),999)</calculatedColumnFormula>
    </tableColumn>
    <tableColumn id="5" name="Run2 Rank" dataDxfId="12">
      <calculatedColumnFormula>IFERROR(_xlfn.RANK.EQ(I2,$I$2:$I$79,1),999)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  <col min="6" max="6" width="9.140625" bestFit="1" customWidth="1"/>
    <col min="7" max="7" width="9.42578125" bestFit="1" customWidth="1"/>
    <col min="8" max="8" width="12" bestFit="1" customWidth="1"/>
    <col min="9" max="9" width="10.5703125" bestFit="1" customWidth="1"/>
  </cols>
  <sheetData>
    <row r="1" spans="1:9" ht="18.75" x14ac:dyDescent="0.3">
      <c r="A1" s="36" t="s">
        <v>510</v>
      </c>
    </row>
    <row r="3" spans="1:9" x14ac:dyDescent="0.25">
      <c r="A3" t="s">
        <v>3</v>
      </c>
      <c r="B3" t="s">
        <v>4</v>
      </c>
      <c r="C3" t="s">
        <v>7</v>
      </c>
      <c r="D3" t="s">
        <v>5</v>
      </c>
      <c r="E3" t="s">
        <v>6</v>
      </c>
      <c r="F3" t="s">
        <v>483</v>
      </c>
      <c r="G3" t="s">
        <v>484</v>
      </c>
      <c r="H3" t="s">
        <v>485</v>
      </c>
      <c r="I3" t="s">
        <v>486</v>
      </c>
    </row>
    <row r="4" spans="1:9" x14ac:dyDescent="0.25">
      <c r="A4" s="31">
        <v>77458</v>
      </c>
      <c r="B4" s="35" t="s">
        <v>54</v>
      </c>
      <c r="C4" s="32" t="s">
        <v>16</v>
      </c>
      <c r="D4" s="32">
        <v>2</v>
      </c>
      <c r="E4" s="32">
        <f>SUM(U16W[[#This Row],[Best SL]:[Best Run]])</f>
        <v>2000</v>
      </c>
      <c r="F4" s="31">
        <f>VLOOKUP(U16W[[#This Row],[Card]],U16Wsl[],5,FALSE)</f>
        <v>500</v>
      </c>
      <c r="G4" s="31">
        <f>VLOOKUP(U16W[[#This Row],[Card]],U16Wgs[],5,FALSE)</f>
        <v>500</v>
      </c>
      <c r="H4" s="31">
        <f>VLOOKUP(U16W[[#This Row],[Card]],U16Wother[],5,FALSE)</f>
        <v>500</v>
      </c>
      <c r="I4" s="31">
        <f>VLOOKUP(U16W[[#This Row],[Card]],U16Wrun[],5,FALSE)</f>
        <v>500</v>
      </c>
    </row>
    <row r="5" spans="1:9" x14ac:dyDescent="0.25">
      <c r="A5" s="31">
        <v>75750</v>
      </c>
      <c r="B5" s="34" t="s">
        <v>56</v>
      </c>
      <c r="C5" s="32" t="s">
        <v>15</v>
      </c>
      <c r="D5" s="32">
        <v>2</v>
      </c>
      <c r="E5" s="32">
        <f>SUM(U16W[[#This Row],[Best SL]:[Best Run]])</f>
        <v>1700</v>
      </c>
      <c r="F5" s="31">
        <f>VLOOKUP(U16W[[#This Row],[Card]],U16Wsl[],5,FALSE)</f>
        <v>500</v>
      </c>
      <c r="G5" s="31">
        <f>VLOOKUP(U16W[[#This Row],[Card]],U16Wgs[],5,FALSE)</f>
        <v>400</v>
      </c>
      <c r="H5" s="31">
        <f>VLOOKUP(U16W[[#This Row],[Card]],U16Wother[],5,FALSE)</f>
        <v>400</v>
      </c>
      <c r="I5" s="31">
        <f>VLOOKUP(U16W[[#This Row],[Card]],U16Wrun[],5,FALSE)</f>
        <v>400</v>
      </c>
    </row>
    <row r="6" spans="1:9" x14ac:dyDescent="0.25">
      <c r="A6" s="31">
        <v>74768</v>
      </c>
      <c r="B6" s="35" t="s">
        <v>59</v>
      </c>
      <c r="C6" s="32" t="s">
        <v>14</v>
      </c>
      <c r="D6" s="32">
        <v>2</v>
      </c>
      <c r="E6" s="32">
        <f>SUM(U16W[[#This Row],[Best SL]:[Best Run]])</f>
        <v>1600</v>
      </c>
      <c r="F6" s="31">
        <f>VLOOKUP(U16W[[#This Row],[Card]],U16Wsl[],5,FALSE)</f>
        <v>300</v>
      </c>
      <c r="G6" s="31">
        <f>VLOOKUP(U16W[[#This Row],[Card]],U16Wgs[],5,FALSE)</f>
        <v>500</v>
      </c>
      <c r="H6" s="31">
        <f>VLOOKUP(U16W[[#This Row],[Card]],U16Wother[],5,FALSE)</f>
        <v>300</v>
      </c>
      <c r="I6" s="31">
        <f>VLOOKUP(U16W[[#This Row],[Card]],U16Wrun[],5,FALSE)</f>
        <v>500</v>
      </c>
    </row>
    <row r="7" spans="1:9" x14ac:dyDescent="0.25">
      <c r="A7" s="31">
        <v>75089</v>
      </c>
      <c r="B7" s="35" t="s">
        <v>57</v>
      </c>
      <c r="C7" s="32" t="s">
        <v>16</v>
      </c>
      <c r="D7" s="32">
        <v>2</v>
      </c>
      <c r="E7" s="32">
        <f>SUM(U16W[[#This Row],[Best SL]:[Best Run]])</f>
        <v>1400</v>
      </c>
      <c r="F7" s="31">
        <f>VLOOKUP(U16W[[#This Row],[Card]],U16Wsl[],5,FALSE)</f>
        <v>400</v>
      </c>
      <c r="G7" s="31">
        <f>VLOOKUP(U16W[[#This Row],[Card]],U16Wgs[],5,FALSE)</f>
        <v>300</v>
      </c>
      <c r="H7" s="31">
        <f>VLOOKUP(U16W[[#This Row],[Card]],U16Wother[],5,FALSE)</f>
        <v>300</v>
      </c>
      <c r="I7" s="31">
        <f>VLOOKUP(U16W[[#This Row],[Card]],U16Wrun[],5,FALSE)</f>
        <v>400</v>
      </c>
    </row>
    <row r="8" spans="1:9" x14ac:dyDescent="0.25">
      <c r="A8" s="31">
        <v>80888</v>
      </c>
      <c r="B8" s="35" t="s">
        <v>61</v>
      </c>
      <c r="C8" s="32" t="s">
        <v>43</v>
      </c>
      <c r="D8" s="32">
        <v>3</v>
      </c>
      <c r="E8" s="32">
        <f>SUM(U16W[[#This Row],[Best SL]:[Best Run]])</f>
        <v>975</v>
      </c>
      <c r="F8" s="31">
        <f>VLOOKUP(U16W[[#This Row],[Card]],U16Wsl[],5,FALSE)</f>
        <v>250</v>
      </c>
      <c r="G8" s="31">
        <f>VLOOKUP(U16W[[#This Row],[Card]],U16Wgs[],5,FALSE)</f>
        <v>250</v>
      </c>
      <c r="H8" s="31">
        <f>VLOOKUP(U16W[[#This Row],[Card]],U16Wother[],5,FALSE)</f>
        <v>225</v>
      </c>
      <c r="I8" s="31">
        <f>VLOOKUP(U16W[[#This Row],[Card]],U16Wrun[],5,FALSE)</f>
        <v>250</v>
      </c>
    </row>
    <row r="9" spans="1:9" x14ac:dyDescent="0.25">
      <c r="A9" s="31">
        <v>75260</v>
      </c>
      <c r="B9" s="35" t="s">
        <v>64</v>
      </c>
      <c r="C9" s="32" t="s">
        <v>16</v>
      </c>
      <c r="D9" s="32">
        <v>2</v>
      </c>
      <c r="E9" s="32">
        <f>SUM(U16W[[#This Row],[Best SL]:[Best Run]])</f>
        <v>905</v>
      </c>
      <c r="F9" s="31">
        <f>VLOOKUP(U16W[[#This Row],[Card]],U16Wsl[],5,FALSE)</f>
        <v>180</v>
      </c>
      <c r="G9" s="31">
        <f>VLOOKUP(U16W[[#This Row],[Card]],U16Wgs[],5,FALSE)</f>
        <v>250</v>
      </c>
      <c r="H9" s="31">
        <f>VLOOKUP(U16W[[#This Row],[Card]],U16Wother[],5,FALSE)</f>
        <v>225</v>
      </c>
      <c r="I9" s="31">
        <f>VLOOKUP(U16W[[#This Row],[Card]],U16Wrun[],5,FALSE)</f>
        <v>250</v>
      </c>
    </row>
    <row r="10" spans="1:9" x14ac:dyDescent="0.25">
      <c r="A10" s="31">
        <v>80905</v>
      </c>
      <c r="B10" s="35" t="s">
        <v>62</v>
      </c>
      <c r="C10" s="32" t="s">
        <v>16</v>
      </c>
      <c r="D10" s="32">
        <v>3</v>
      </c>
      <c r="E10" s="32">
        <f>SUM(U16W[[#This Row],[Best SL]:[Best Run]])</f>
        <v>700</v>
      </c>
      <c r="F10" s="31">
        <f>VLOOKUP(U16W[[#This Row],[Card]],U16Wsl[],5,FALSE)</f>
        <v>120</v>
      </c>
      <c r="G10" s="31">
        <f>VLOOKUP(U16W[[#This Row],[Card]],U16Wgs[],5,FALSE)</f>
        <v>180</v>
      </c>
      <c r="H10" s="31">
        <f>VLOOKUP(U16W[[#This Row],[Card]],U16Wother[],5,FALSE)</f>
        <v>200</v>
      </c>
      <c r="I10" s="31">
        <f>VLOOKUP(U16W[[#This Row],[Card]],U16Wrun[],5,FALSE)</f>
        <v>200</v>
      </c>
    </row>
    <row r="11" spans="1:9" x14ac:dyDescent="0.25">
      <c r="A11" s="31">
        <v>80966</v>
      </c>
      <c r="B11" s="35" t="s">
        <v>89</v>
      </c>
      <c r="C11" s="32" t="s">
        <v>19</v>
      </c>
      <c r="D11" s="32">
        <v>3</v>
      </c>
      <c r="E11" s="32">
        <f>SUM(U16W[[#This Row],[Best SL]:[Best Run]])</f>
        <v>700</v>
      </c>
      <c r="F11" s="31">
        <f>VLOOKUP(U16W[[#This Row],[Card]],U16Wsl[],5,FALSE)</f>
        <v>65</v>
      </c>
      <c r="G11" s="31">
        <f>VLOOKUP(U16W[[#This Row],[Card]],U16Wgs[],5,FALSE)</f>
        <v>225</v>
      </c>
      <c r="H11" s="31">
        <f>VLOOKUP(U16W[[#This Row],[Card]],U16Wother[],5,FALSE)</f>
        <v>160</v>
      </c>
      <c r="I11" s="31">
        <f>VLOOKUP(U16W[[#This Row],[Card]],U16Wrun[],5,FALSE)</f>
        <v>250</v>
      </c>
    </row>
    <row r="12" spans="1:9" x14ac:dyDescent="0.25">
      <c r="A12" s="31">
        <v>80507</v>
      </c>
      <c r="B12" s="35" t="s">
        <v>74</v>
      </c>
      <c r="C12" s="32" t="s">
        <v>75</v>
      </c>
      <c r="D12" s="32">
        <v>3</v>
      </c>
      <c r="E12" s="32">
        <f>SUM(U16W[[#This Row],[Best SL]:[Best Run]])</f>
        <v>696</v>
      </c>
      <c r="F12" s="31">
        <f>VLOOKUP(U16W[[#This Row],[Card]],U16Wsl[],5,FALSE)</f>
        <v>200</v>
      </c>
      <c r="G12" s="31">
        <f>VLOOKUP(U16W[[#This Row],[Card]],U16Wgs[],5,FALSE)</f>
        <v>51</v>
      </c>
      <c r="H12" s="31">
        <f>VLOOKUP(U16W[[#This Row],[Card]],U16Wother[],5,FALSE)</f>
        <v>145</v>
      </c>
      <c r="I12" s="31">
        <f>VLOOKUP(U16W[[#This Row],[Card]],U16Wrun[],5,FALSE)</f>
        <v>300</v>
      </c>
    </row>
    <row r="13" spans="1:9" x14ac:dyDescent="0.25">
      <c r="A13" s="31">
        <v>80540</v>
      </c>
      <c r="B13" s="35" t="s">
        <v>175</v>
      </c>
      <c r="C13" s="32" t="s">
        <v>45</v>
      </c>
      <c r="D13" s="32">
        <v>3</v>
      </c>
      <c r="E13" s="32">
        <f>SUM(U16W[[#This Row],[Best SL]:[Best Run]])</f>
        <v>695</v>
      </c>
      <c r="F13" s="31">
        <f>VLOOKUP(U16W[[#This Row],[Card]],U16Wsl[],5,FALSE)</f>
        <v>250</v>
      </c>
      <c r="G13" s="31">
        <f>VLOOKUP(U16W[[#This Row],[Card]],U16Wgs[],5,FALSE)</f>
        <v>130</v>
      </c>
      <c r="H13" s="31">
        <f>VLOOKUP(U16W[[#This Row],[Card]],U16Wother[],5,FALSE)</f>
        <v>65</v>
      </c>
      <c r="I13" s="31">
        <f>VLOOKUP(U16W[[#This Row],[Card]],U16Wrun[],5,FALSE)</f>
        <v>250</v>
      </c>
    </row>
    <row r="14" spans="1:9" x14ac:dyDescent="0.25">
      <c r="A14" s="31">
        <v>70311</v>
      </c>
      <c r="B14" s="34" t="s">
        <v>91</v>
      </c>
      <c r="C14" s="32" t="s">
        <v>52</v>
      </c>
      <c r="D14" s="32">
        <v>3</v>
      </c>
      <c r="E14" s="32">
        <f>SUM(U16W[[#This Row],[Best SL]:[Best Run]])</f>
        <v>660</v>
      </c>
      <c r="F14" s="31">
        <f>VLOOKUP(U16W[[#This Row],[Card]],U16Wsl[],5,FALSE)</f>
        <v>60</v>
      </c>
      <c r="G14" s="31">
        <f>VLOOKUP(U16W[[#This Row],[Card]],U16Wgs[],5,FALSE)</f>
        <v>110</v>
      </c>
      <c r="H14" s="31">
        <f>VLOOKUP(U16W[[#This Row],[Card]],U16Wother[],5,FALSE)</f>
        <v>90</v>
      </c>
      <c r="I14" s="31">
        <f>VLOOKUP(U16W[[#This Row],[Card]],U16Wrun[],5,FALSE)</f>
        <v>400</v>
      </c>
    </row>
    <row r="15" spans="1:9" x14ac:dyDescent="0.25">
      <c r="A15" s="31">
        <v>74583</v>
      </c>
      <c r="B15" s="35" t="s">
        <v>79</v>
      </c>
      <c r="C15" s="32" t="s">
        <v>43</v>
      </c>
      <c r="D15" s="32">
        <v>2</v>
      </c>
      <c r="E15" s="32">
        <f>SUM(U16W[[#This Row],[Best SL]:[Best Run]])</f>
        <v>655</v>
      </c>
      <c r="F15" s="31">
        <f>VLOOKUP(U16W[[#This Row],[Card]],U16Wsl[],5,FALSE)</f>
        <v>225</v>
      </c>
      <c r="G15" s="31">
        <f>VLOOKUP(U16W[[#This Row],[Card]],U16Wgs[],5,FALSE)</f>
        <v>100</v>
      </c>
      <c r="H15" s="31">
        <f>VLOOKUP(U16W[[#This Row],[Card]],U16Wother[],5,FALSE)</f>
        <v>130</v>
      </c>
      <c r="I15" s="31">
        <f>VLOOKUP(U16W[[#This Row],[Card]],U16Wrun[],5,FALSE)</f>
        <v>200</v>
      </c>
    </row>
    <row r="16" spans="1:9" x14ac:dyDescent="0.25">
      <c r="A16" s="31">
        <v>81176</v>
      </c>
      <c r="B16" s="35" t="s">
        <v>71</v>
      </c>
      <c r="C16" s="32" t="s">
        <v>16</v>
      </c>
      <c r="D16" s="32">
        <v>3</v>
      </c>
      <c r="E16" s="32">
        <f>SUM(U16W[[#This Row],[Best SL]:[Best Run]])</f>
        <v>610</v>
      </c>
      <c r="F16" s="31">
        <f>VLOOKUP(U16W[[#This Row],[Card]],U16Wsl[],5,FALSE)</f>
        <v>90</v>
      </c>
      <c r="G16" s="31">
        <f>VLOOKUP(U16W[[#This Row],[Card]],U16Wgs[],5,FALSE)</f>
        <v>200</v>
      </c>
      <c r="H16" s="31">
        <f>VLOOKUP(U16W[[#This Row],[Card]],U16Wother[],5,FALSE)</f>
        <v>120</v>
      </c>
      <c r="I16" s="31">
        <f>VLOOKUP(U16W[[#This Row],[Card]],U16Wrun[],5,FALSE)</f>
        <v>200</v>
      </c>
    </row>
    <row r="17" spans="1:9" x14ac:dyDescent="0.25">
      <c r="A17" s="31">
        <v>74602</v>
      </c>
      <c r="B17" s="35" t="s">
        <v>69</v>
      </c>
      <c r="C17" s="32" t="s">
        <v>22</v>
      </c>
      <c r="D17" s="32">
        <v>2</v>
      </c>
      <c r="E17" s="32">
        <f>SUM(U16W[[#This Row],[Best SL]:[Best Run]])</f>
        <v>590</v>
      </c>
      <c r="F17" s="31">
        <f>VLOOKUP(U16W[[#This Row],[Card]],U16Wsl[],5,FALSE)</f>
        <v>200</v>
      </c>
      <c r="G17" s="31">
        <f>VLOOKUP(U16W[[#This Row],[Card]],U16Wgs[],5,FALSE)</f>
        <v>80</v>
      </c>
      <c r="H17" s="31">
        <f>VLOOKUP(U16W[[#This Row],[Card]],U16Wother[],5,FALSE)</f>
        <v>130</v>
      </c>
      <c r="I17" s="31">
        <f>VLOOKUP(U16W[[#This Row],[Card]],U16Wrun[],5,FALSE)</f>
        <v>180</v>
      </c>
    </row>
    <row r="18" spans="1:9" x14ac:dyDescent="0.25">
      <c r="A18" s="31">
        <v>80548</v>
      </c>
      <c r="B18" s="35" t="s">
        <v>108</v>
      </c>
      <c r="C18" s="32" t="s">
        <v>45</v>
      </c>
      <c r="D18" s="32">
        <v>2</v>
      </c>
      <c r="E18" s="32">
        <f>SUM(U16W[[#This Row],[Best SL]:[Best Run]])</f>
        <v>550</v>
      </c>
      <c r="F18" s="31">
        <f>VLOOKUP(U16W[[#This Row],[Card]],U16Wsl[],5,FALSE)</f>
        <v>160</v>
      </c>
      <c r="G18" s="31">
        <f>VLOOKUP(U16W[[#This Row],[Card]],U16Wgs[],5,FALSE)</f>
        <v>100</v>
      </c>
      <c r="H18" s="31">
        <f>VLOOKUP(U16W[[#This Row],[Card]],U16Wother[],5,FALSE)</f>
        <v>145</v>
      </c>
      <c r="I18" s="31">
        <f>VLOOKUP(U16W[[#This Row],[Card]],U16Wrun[],5,FALSE)</f>
        <v>145</v>
      </c>
    </row>
    <row r="19" spans="1:9" x14ac:dyDescent="0.25">
      <c r="A19" s="31">
        <v>80848</v>
      </c>
      <c r="B19" s="35" t="s">
        <v>66</v>
      </c>
      <c r="C19" s="32" t="s">
        <v>15</v>
      </c>
      <c r="D19" s="32">
        <v>3</v>
      </c>
      <c r="E19" s="32">
        <f>SUM(U16W[[#This Row],[Best SL]:[Best Run]])</f>
        <v>535</v>
      </c>
      <c r="F19" s="31">
        <f>VLOOKUP(U16W[[#This Row],[Card]],U16Wsl[],5,FALSE)</f>
        <v>120</v>
      </c>
      <c r="G19" s="31">
        <f>VLOOKUP(U16W[[#This Row],[Card]],U16Wgs[],5,FALSE)</f>
        <v>110</v>
      </c>
      <c r="H19" s="31">
        <f>VLOOKUP(U16W[[#This Row],[Card]],U16Wother[],5,FALSE)</f>
        <v>160</v>
      </c>
      <c r="I19" s="31">
        <f>VLOOKUP(U16W[[#This Row],[Card]],U16Wrun[],5,FALSE)</f>
        <v>145</v>
      </c>
    </row>
    <row r="20" spans="1:9" x14ac:dyDescent="0.25">
      <c r="A20" s="31">
        <v>80845</v>
      </c>
      <c r="B20" s="35" t="s">
        <v>77</v>
      </c>
      <c r="C20" s="32" t="s">
        <v>15</v>
      </c>
      <c r="D20" s="32">
        <v>3</v>
      </c>
      <c r="E20" s="32">
        <f>SUM(U16W[[#This Row],[Best SL]:[Best Run]])</f>
        <v>530</v>
      </c>
      <c r="F20" s="31">
        <f>VLOOKUP(U16W[[#This Row],[Card]],U16Wsl[],5,FALSE)</f>
        <v>80</v>
      </c>
      <c r="G20" s="31">
        <f>VLOOKUP(U16W[[#This Row],[Card]],U16Wgs[],5,FALSE)</f>
        <v>160</v>
      </c>
      <c r="H20" s="31">
        <f>VLOOKUP(U16W[[#This Row],[Card]],U16Wother[],5,FALSE)</f>
        <v>90</v>
      </c>
      <c r="I20" s="31">
        <f>VLOOKUP(U16W[[#This Row],[Card]],U16Wrun[],5,FALSE)</f>
        <v>200</v>
      </c>
    </row>
    <row r="21" spans="1:9" s="33" customFormat="1" x14ac:dyDescent="0.25">
      <c r="A21" s="31">
        <v>81174</v>
      </c>
      <c r="B21" s="35" t="s">
        <v>106</v>
      </c>
      <c r="C21" s="32" t="s">
        <v>16</v>
      </c>
      <c r="D21" s="32">
        <v>3</v>
      </c>
      <c r="E21" s="32">
        <f>SUM(U16W[[#This Row],[Best SL]:[Best Run]])</f>
        <v>525</v>
      </c>
      <c r="F21" s="31">
        <f>VLOOKUP(U16W[[#This Row],[Card]],U16Wsl[],5,FALSE)</f>
        <v>60</v>
      </c>
      <c r="G21" s="31">
        <f>VLOOKUP(U16W[[#This Row],[Card]],U16Wgs[],5,FALSE)</f>
        <v>145</v>
      </c>
      <c r="H21" s="31">
        <f>VLOOKUP(U16W[[#This Row],[Card]],U16Wother[],5,FALSE)</f>
        <v>120</v>
      </c>
      <c r="I21" s="31">
        <f>VLOOKUP(U16W[[#This Row],[Card]],U16Wrun[],5,FALSE)</f>
        <v>200</v>
      </c>
    </row>
    <row r="22" spans="1:9" s="33" customFormat="1" x14ac:dyDescent="0.25">
      <c r="A22" s="31">
        <v>78814</v>
      </c>
      <c r="B22" s="35" t="s">
        <v>73</v>
      </c>
      <c r="C22" s="32" t="s">
        <v>17</v>
      </c>
      <c r="D22" s="32">
        <v>3</v>
      </c>
      <c r="E22" s="32">
        <f>SUM(U16W[[#This Row],[Best SL]:[Best Run]])</f>
        <v>505</v>
      </c>
      <c r="F22" s="31">
        <f>VLOOKUP(U16W[[#This Row],[Card]],U16Wsl[],5,FALSE)</f>
        <v>100</v>
      </c>
      <c r="G22" s="31">
        <f>VLOOKUP(U16W[[#This Row],[Card]],U16Wgs[],5,FALSE)</f>
        <v>70</v>
      </c>
      <c r="H22" s="31">
        <f>VLOOKUP(U16W[[#This Row],[Card]],U16Wother[],5,FALSE)</f>
        <v>110</v>
      </c>
      <c r="I22" s="31">
        <f>VLOOKUP(U16W[[#This Row],[Card]],U16Wrun[],5,FALSE)</f>
        <v>225</v>
      </c>
    </row>
    <row r="23" spans="1:9" x14ac:dyDescent="0.25">
      <c r="A23" s="31">
        <v>74601</v>
      </c>
      <c r="B23" s="35" t="s">
        <v>87</v>
      </c>
      <c r="C23" s="32" t="s">
        <v>22</v>
      </c>
      <c r="D23" s="32">
        <v>2</v>
      </c>
      <c r="E23" s="32">
        <f>SUM(U16W[[#This Row],[Best SL]:[Best Run]])</f>
        <v>505</v>
      </c>
      <c r="F23" s="31">
        <f>VLOOKUP(U16W[[#This Row],[Card]],U16Wsl[],5,FALSE)</f>
        <v>225</v>
      </c>
      <c r="G23" s="31">
        <f>VLOOKUP(U16W[[#This Row],[Card]],U16Wgs[],5,FALSE)</f>
        <v>0</v>
      </c>
      <c r="H23" s="31">
        <f>VLOOKUP(U16W[[#This Row],[Card]],U16Wother[],5,FALSE)</f>
        <v>55</v>
      </c>
      <c r="I23" s="31">
        <f>VLOOKUP(U16W[[#This Row],[Card]],U16Wrun[],5,FALSE)</f>
        <v>225</v>
      </c>
    </row>
    <row r="24" spans="1:9" x14ac:dyDescent="0.25">
      <c r="A24" s="31">
        <v>74866</v>
      </c>
      <c r="B24" s="35" t="s">
        <v>109</v>
      </c>
      <c r="C24" s="32" t="s">
        <v>43</v>
      </c>
      <c r="D24" s="32">
        <v>3</v>
      </c>
      <c r="E24" s="32">
        <f>SUM(U16W[[#This Row],[Best SL]:[Best Run]])</f>
        <v>486</v>
      </c>
      <c r="F24" s="31">
        <f>VLOOKUP(U16W[[#This Row],[Card]],U16Wsl[],5,FALSE)</f>
        <v>160</v>
      </c>
      <c r="G24" s="31">
        <f>VLOOKUP(U16W[[#This Row],[Card]],U16Wgs[],5,FALSE)</f>
        <v>36</v>
      </c>
      <c r="H24" s="31">
        <f>VLOOKUP(U16W[[#This Row],[Card]],U16Wother[],5,FALSE)</f>
        <v>130</v>
      </c>
      <c r="I24" s="31">
        <f>VLOOKUP(U16W[[#This Row],[Card]],U16Wrun[],5,FALSE)</f>
        <v>160</v>
      </c>
    </row>
    <row r="25" spans="1:9" x14ac:dyDescent="0.25">
      <c r="A25">
        <v>80983</v>
      </c>
      <c r="B25" t="s">
        <v>99</v>
      </c>
      <c r="C25" s="3" t="s">
        <v>19</v>
      </c>
      <c r="D25" s="3">
        <v>3</v>
      </c>
      <c r="E25" s="3">
        <f>SUM(U16W[[#This Row],[Best SL]:[Best Run]])</f>
        <v>481</v>
      </c>
      <c r="F25">
        <f>VLOOKUP(U16W[[#This Row],[Card]],U16Wsl[],5,FALSE)</f>
        <v>41</v>
      </c>
      <c r="G25">
        <f>VLOOKUP(U16W[[#This Row],[Card]],U16Wgs[],5,FALSE)</f>
        <v>200</v>
      </c>
      <c r="H25">
        <f>VLOOKUP(U16W[[#This Row],[Card]],U16Wother[],5,FALSE)</f>
        <v>60</v>
      </c>
      <c r="I25">
        <f>VLOOKUP(U16W[[#This Row],[Card]],U16Wrun[],5,FALSE)</f>
        <v>180</v>
      </c>
    </row>
    <row r="26" spans="1:9" x14ac:dyDescent="0.25">
      <c r="A26">
        <v>75361</v>
      </c>
      <c r="B26" t="s">
        <v>67</v>
      </c>
      <c r="C26" s="3" t="s">
        <v>43</v>
      </c>
      <c r="D26" s="3">
        <v>2</v>
      </c>
      <c r="E26" s="3">
        <f>SUM(U16W[[#This Row],[Best SL]:[Best Run]])</f>
        <v>455</v>
      </c>
      <c r="F26">
        <f>VLOOKUP(U16W[[#This Row],[Card]],U16Wsl[],5,FALSE)</f>
        <v>110</v>
      </c>
      <c r="G26">
        <f>VLOOKUP(U16W[[#This Row],[Card]],U16Wgs[],5,FALSE)</f>
        <v>80</v>
      </c>
      <c r="H26">
        <f>VLOOKUP(U16W[[#This Row],[Card]],U16Wother[],5,FALSE)</f>
        <v>145</v>
      </c>
      <c r="I26">
        <f>VLOOKUP(U16W[[#This Row],[Card]],U16Wrun[],5,FALSE)</f>
        <v>120</v>
      </c>
    </row>
    <row r="27" spans="1:9" x14ac:dyDescent="0.25">
      <c r="A27">
        <v>75556</v>
      </c>
      <c r="B27" t="s">
        <v>119</v>
      </c>
      <c r="C27" s="3" t="s">
        <v>18</v>
      </c>
      <c r="D27" s="3">
        <v>2</v>
      </c>
      <c r="E27" s="3">
        <f>SUM(U16W[[#This Row],[Best SL]:[Best Run]])</f>
        <v>380</v>
      </c>
      <c r="F27">
        <f>VLOOKUP(U16W[[#This Row],[Card]],U16Wsl[],5,FALSE)</f>
        <v>65</v>
      </c>
      <c r="G27">
        <f>VLOOKUP(U16W[[#This Row],[Card]],U16Wgs[],5,FALSE)</f>
        <v>130</v>
      </c>
      <c r="H27">
        <f>VLOOKUP(U16W[[#This Row],[Card]],U16Wother[],5,FALSE)</f>
        <v>75</v>
      </c>
      <c r="I27">
        <f>VLOOKUP(U16W[[#This Row],[Card]],U16Wrun[],5,FALSE)</f>
        <v>110</v>
      </c>
    </row>
    <row r="28" spans="1:9" x14ac:dyDescent="0.25">
      <c r="A28">
        <v>80883</v>
      </c>
      <c r="B28" t="s">
        <v>104</v>
      </c>
      <c r="C28" s="3" t="s">
        <v>14</v>
      </c>
      <c r="D28" s="3">
        <v>3</v>
      </c>
      <c r="E28" s="3">
        <f>SUM(U16W[[#This Row],[Best SL]:[Best Run]])</f>
        <v>329</v>
      </c>
      <c r="F28">
        <f>VLOOKUP(U16W[[#This Row],[Card]],U16Wsl[],5,FALSE)</f>
        <v>44</v>
      </c>
      <c r="G28">
        <f>VLOOKUP(U16W[[#This Row],[Card]],U16Wgs[],5,FALSE)</f>
        <v>70</v>
      </c>
      <c r="H28">
        <f>VLOOKUP(U16W[[#This Row],[Card]],U16Wother[],5,FALSE)</f>
        <v>55</v>
      </c>
      <c r="I28">
        <f>VLOOKUP(U16W[[#This Row],[Card]],U16Wrun[],5,FALSE)</f>
        <v>160</v>
      </c>
    </row>
    <row r="29" spans="1:9" x14ac:dyDescent="0.25">
      <c r="A29">
        <v>81556</v>
      </c>
      <c r="B29" t="s">
        <v>179</v>
      </c>
      <c r="C29" s="3" t="s">
        <v>19</v>
      </c>
      <c r="D29" s="3">
        <v>3</v>
      </c>
      <c r="E29" s="3">
        <f>SUM(U16W[[#This Row],[Best SL]:[Best Run]])</f>
        <v>322</v>
      </c>
      <c r="F29">
        <f>VLOOKUP(U16W[[#This Row],[Card]],U16Wsl[],5,FALSE)</f>
        <v>70</v>
      </c>
      <c r="G29">
        <f>VLOOKUP(U16W[[#This Row],[Card]],U16Wgs[],5,FALSE)</f>
        <v>75</v>
      </c>
      <c r="H29">
        <f>VLOOKUP(U16W[[#This Row],[Card]],U16Wother[],5,FALSE)</f>
        <v>47</v>
      </c>
      <c r="I29">
        <f>VLOOKUP(U16W[[#This Row],[Card]],U16Wrun[],5,FALSE)</f>
        <v>130</v>
      </c>
    </row>
    <row r="30" spans="1:9" x14ac:dyDescent="0.25">
      <c r="A30">
        <v>78745</v>
      </c>
      <c r="B30" t="s">
        <v>80</v>
      </c>
      <c r="C30" s="3" t="s">
        <v>37</v>
      </c>
      <c r="D30" s="3">
        <v>2</v>
      </c>
      <c r="E30" s="3">
        <f>SUM(U16W[[#This Row],[Best SL]:[Best Run]])</f>
        <v>265</v>
      </c>
      <c r="F30">
        <f>VLOOKUP(U16W[[#This Row],[Card]],U16Wsl[],5,FALSE)</f>
        <v>34</v>
      </c>
      <c r="G30">
        <f>VLOOKUP(U16W[[#This Row],[Card]],U16Wgs[],5,FALSE)</f>
        <v>26</v>
      </c>
      <c r="H30">
        <f>VLOOKUP(U16W[[#This Row],[Card]],U16Wother[],5,FALSE)</f>
        <v>75</v>
      </c>
      <c r="I30">
        <f>VLOOKUP(U16W[[#This Row],[Card]],U16Wrun[],5,FALSE)</f>
        <v>130</v>
      </c>
    </row>
    <row r="31" spans="1:9" x14ac:dyDescent="0.25">
      <c r="A31">
        <v>80543</v>
      </c>
      <c r="B31" t="s">
        <v>113</v>
      </c>
      <c r="C31" s="3" t="s">
        <v>45</v>
      </c>
      <c r="D31" s="3">
        <v>2</v>
      </c>
      <c r="E31" s="3">
        <f>SUM(U16W[[#This Row],[Best SL]:[Best Run]])</f>
        <v>251</v>
      </c>
      <c r="F31">
        <f>VLOOKUP(U16W[[#This Row],[Card]],U16Wsl[],5,FALSE)</f>
        <v>80</v>
      </c>
      <c r="G31">
        <f>VLOOKUP(U16W[[#This Row],[Card]],U16Wgs[],5,FALSE)</f>
        <v>44</v>
      </c>
      <c r="H31">
        <f>VLOOKUP(U16W[[#This Row],[Card]],U16Wother[],5,FALSE)</f>
        <v>47</v>
      </c>
      <c r="I31">
        <f>VLOOKUP(U16W[[#This Row],[Card]],U16Wrun[],5,FALSE)</f>
        <v>80</v>
      </c>
    </row>
    <row r="32" spans="1:9" x14ac:dyDescent="0.25">
      <c r="A32">
        <v>75524</v>
      </c>
      <c r="B32" t="s">
        <v>160</v>
      </c>
      <c r="C32" s="3" t="s">
        <v>16</v>
      </c>
      <c r="D32" s="3">
        <v>2</v>
      </c>
      <c r="E32" s="3">
        <f>SUM(U16W[[#This Row],[Best SL]:[Best Run]])</f>
        <v>250</v>
      </c>
      <c r="F32">
        <f>VLOOKUP(U16W[[#This Row],[Card]],U16Wsl[],5,FALSE)</f>
        <v>110</v>
      </c>
      <c r="G32">
        <f>VLOOKUP(U16W[[#This Row],[Card]],U16Wgs[],5,FALSE)</f>
        <v>14</v>
      </c>
      <c r="H32">
        <f>VLOOKUP(U16W[[#This Row],[Card]],U16Wother[],5,FALSE)</f>
        <v>51</v>
      </c>
      <c r="I32">
        <f>VLOOKUP(U16W[[#This Row],[Card]],U16Wrun[],5,FALSE)</f>
        <v>75</v>
      </c>
    </row>
    <row r="33" spans="1:9" x14ac:dyDescent="0.25">
      <c r="A33">
        <v>76810</v>
      </c>
      <c r="B33" t="s">
        <v>114</v>
      </c>
      <c r="C33" s="3" t="s">
        <v>28</v>
      </c>
      <c r="D33" s="3">
        <v>2</v>
      </c>
      <c r="E33" s="3">
        <f>SUM(U16W[[#This Row],[Best SL]:[Best Run]])</f>
        <v>249</v>
      </c>
      <c r="F33">
        <f>VLOOKUP(U16W[[#This Row],[Card]],U16Wsl[],5,FALSE)</f>
        <v>75</v>
      </c>
      <c r="G33">
        <f>VLOOKUP(U16W[[#This Row],[Card]],U16Wgs[],5,FALSE)</f>
        <v>55</v>
      </c>
      <c r="H33">
        <f>VLOOKUP(U16W[[#This Row],[Card]],U16Wother[],5,FALSE)</f>
        <v>44</v>
      </c>
      <c r="I33">
        <f>VLOOKUP(U16W[[#This Row],[Card]],U16Wrun[],5,FALSE)</f>
        <v>75</v>
      </c>
    </row>
    <row r="34" spans="1:9" x14ac:dyDescent="0.25">
      <c r="A34">
        <v>78824</v>
      </c>
      <c r="B34" t="s">
        <v>95</v>
      </c>
      <c r="C34" s="3" t="s">
        <v>45</v>
      </c>
      <c r="D34" s="3">
        <v>2</v>
      </c>
      <c r="E34" s="3">
        <f>SUM(U16W[[#This Row],[Best SL]:[Best Run]])</f>
        <v>248</v>
      </c>
      <c r="F34">
        <f>VLOOKUP(U16W[[#This Row],[Card]],U16Wsl[],5,FALSE)</f>
        <v>0</v>
      </c>
      <c r="G34">
        <f>VLOOKUP(U16W[[#This Row],[Card]],U16Wgs[],5,FALSE)</f>
        <v>120</v>
      </c>
      <c r="H34">
        <f>VLOOKUP(U16W[[#This Row],[Card]],U16Wother[],5,FALSE)</f>
        <v>38</v>
      </c>
      <c r="I34">
        <f>VLOOKUP(U16W[[#This Row],[Card]],U16Wrun[],5,FALSE)</f>
        <v>90</v>
      </c>
    </row>
    <row r="35" spans="1:9" x14ac:dyDescent="0.25">
      <c r="A35">
        <v>82058</v>
      </c>
      <c r="B35" t="s">
        <v>83</v>
      </c>
      <c r="C35" s="3" t="s">
        <v>14</v>
      </c>
      <c r="D35" s="3">
        <v>3</v>
      </c>
      <c r="E35" s="3">
        <f>SUM(U16W[[#This Row],[Best SL]:[Best Run]])</f>
        <v>223</v>
      </c>
      <c r="F35">
        <f>VLOOKUP(U16W[[#This Row],[Card]],U16Wsl[],5,FALSE)</f>
        <v>38</v>
      </c>
      <c r="G35">
        <f>VLOOKUP(U16W[[#This Row],[Card]],U16Wgs[],5,FALSE)</f>
        <v>0</v>
      </c>
      <c r="H35">
        <f>VLOOKUP(U16W[[#This Row],[Card]],U16Wother[],5,FALSE)</f>
        <v>65</v>
      </c>
      <c r="I35">
        <f>VLOOKUP(U16W[[#This Row],[Card]],U16Wrun[],5,FALSE)</f>
        <v>120</v>
      </c>
    </row>
    <row r="36" spans="1:9" x14ac:dyDescent="0.25">
      <c r="A36">
        <v>77469</v>
      </c>
      <c r="B36" t="s">
        <v>92</v>
      </c>
      <c r="C36" s="3" t="s">
        <v>17</v>
      </c>
      <c r="D36" s="3">
        <v>2</v>
      </c>
      <c r="E36" s="3">
        <f>SUM(U16W[[#This Row],[Best SL]:[Best Run]])</f>
        <v>211</v>
      </c>
      <c r="F36">
        <f>VLOOKUP(U16W[[#This Row],[Card]],U16Wsl[],5,FALSE)</f>
        <v>70</v>
      </c>
      <c r="G36">
        <f>VLOOKUP(U16W[[#This Row],[Card]],U16Wgs[],5,FALSE)</f>
        <v>32</v>
      </c>
      <c r="H36">
        <f>VLOOKUP(U16W[[#This Row],[Card]],U16Wother[],5,FALSE)</f>
        <v>44</v>
      </c>
      <c r="I36">
        <f>VLOOKUP(U16W[[#This Row],[Card]],U16Wrun[],5,FALSE)</f>
        <v>65</v>
      </c>
    </row>
    <row r="37" spans="1:9" x14ac:dyDescent="0.25">
      <c r="A37">
        <v>80972</v>
      </c>
      <c r="B37" t="s">
        <v>111</v>
      </c>
      <c r="C37" s="3" t="s">
        <v>19</v>
      </c>
      <c r="D37" s="3">
        <v>3</v>
      </c>
      <c r="E37" s="3">
        <f>SUM(U16W[[#This Row],[Best SL]:[Best Run]])</f>
        <v>203</v>
      </c>
      <c r="F37">
        <f>VLOOKUP(U16W[[#This Row],[Card]],U16Wsl[],5,FALSE)</f>
        <v>27</v>
      </c>
      <c r="G37">
        <f>VLOOKUP(U16W[[#This Row],[Card]],U16Wgs[],5,FALSE)</f>
        <v>60</v>
      </c>
      <c r="H37">
        <f>VLOOKUP(U16W[[#This Row],[Card]],U16Wother[],5,FALSE)</f>
        <v>51</v>
      </c>
      <c r="I37">
        <f>VLOOKUP(U16W[[#This Row],[Card]],U16Wrun[],5,FALSE)</f>
        <v>65</v>
      </c>
    </row>
    <row r="38" spans="1:9" x14ac:dyDescent="0.25">
      <c r="A38">
        <v>74981</v>
      </c>
      <c r="B38" t="s">
        <v>124</v>
      </c>
      <c r="C38" s="3" t="s">
        <v>22</v>
      </c>
      <c r="D38" s="3">
        <v>2</v>
      </c>
      <c r="E38" s="3">
        <f>SUM(U16W[[#This Row],[Best SL]:[Best Run]])</f>
        <v>182</v>
      </c>
      <c r="F38">
        <f>VLOOKUP(U16W[[#This Row],[Card]],U16Wsl[],5,FALSE)</f>
        <v>0</v>
      </c>
      <c r="G38">
        <f>VLOOKUP(U16W[[#This Row],[Card]],U16Wgs[],5,FALSE)</f>
        <v>38</v>
      </c>
      <c r="H38">
        <f>VLOOKUP(U16W[[#This Row],[Card]],U16Wother[],5,FALSE)</f>
        <v>34</v>
      </c>
      <c r="I38">
        <f>VLOOKUP(U16W[[#This Row],[Card]],U16Wrun[],5,FALSE)</f>
        <v>110</v>
      </c>
    </row>
    <row r="39" spans="1:9" x14ac:dyDescent="0.25">
      <c r="A39">
        <v>77192</v>
      </c>
      <c r="B39" t="s">
        <v>97</v>
      </c>
      <c r="C39" s="3" t="s">
        <v>20</v>
      </c>
      <c r="D39" s="3">
        <v>2</v>
      </c>
      <c r="E39" s="3">
        <f>SUM(U16W[[#This Row],[Best SL]:[Best Run]])</f>
        <v>163</v>
      </c>
      <c r="F39">
        <f>VLOOKUP(U16W[[#This Row],[Card]],U16Wsl[],5,FALSE)</f>
        <v>44</v>
      </c>
      <c r="G39">
        <f>VLOOKUP(U16W[[#This Row],[Card]],U16Wgs[],5,FALSE)</f>
        <v>30</v>
      </c>
      <c r="H39">
        <f>VLOOKUP(U16W[[#This Row],[Card]],U16Wother[],5,FALSE)</f>
        <v>38</v>
      </c>
      <c r="I39">
        <f>VLOOKUP(U16W[[#This Row],[Card]],U16Wrun[],5,FALSE)</f>
        <v>51</v>
      </c>
    </row>
    <row r="40" spans="1:9" x14ac:dyDescent="0.25">
      <c r="A40">
        <v>80959</v>
      </c>
      <c r="B40" t="s">
        <v>130</v>
      </c>
      <c r="C40" s="3" t="s">
        <v>19</v>
      </c>
      <c r="D40" s="3">
        <v>3</v>
      </c>
      <c r="E40" s="3">
        <f>SUM(U16W[[#This Row],[Best SL]:[Best Run]])</f>
        <v>155</v>
      </c>
      <c r="F40">
        <f>VLOOKUP(U16W[[#This Row],[Card]],U16Wsl[],5,FALSE)</f>
        <v>30</v>
      </c>
      <c r="G40">
        <f>VLOOKUP(U16W[[#This Row],[Card]],U16Wgs[],5,FALSE)</f>
        <v>47</v>
      </c>
      <c r="H40">
        <f>VLOOKUP(U16W[[#This Row],[Card]],U16Wother[],5,FALSE)</f>
        <v>27</v>
      </c>
      <c r="I40">
        <f>VLOOKUP(U16W[[#This Row],[Card]],U16Wrun[],5,FALSE)</f>
        <v>51</v>
      </c>
    </row>
    <row r="41" spans="1:9" x14ac:dyDescent="0.25">
      <c r="A41">
        <v>76769</v>
      </c>
      <c r="B41" t="s">
        <v>85</v>
      </c>
      <c r="C41" s="3" t="s">
        <v>17</v>
      </c>
      <c r="D41" s="3">
        <v>2</v>
      </c>
      <c r="E41" s="3">
        <f>SUM(U16W[[#This Row],[Best SL]:[Best Run]])</f>
        <v>155</v>
      </c>
      <c r="F41">
        <f>VLOOKUP(U16W[[#This Row],[Card]],U16Wsl[],5,FALSE)</f>
        <v>51</v>
      </c>
      <c r="G41">
        <f>VLOOKUP(U16W[[#This Row],[Card]],U16Wgs[],5,FALSE)</f>
        <v>0</v>
      </c>
      <c r="H41">
        <f>VLOOKUP(U16W[[#This Row],[Card]],U16Wother[],5,FALSE)</f>
        <v>60</v>
      </c>
      <c r="I41">
        <f>VLOOKUP(U16W[[#This Row],[Card]],U16Wrun[],5,FALSE)</f>
        <v>44</v>
      </c>
    </row>
    <row r="42" spans="1:9" x14ac:dyDescent="0.25">
      <c r="A42">
        <v>81725</v>
      </c>
      <c r="B42" t="s">
        <v>82</v>
      </c>
      <c r="C42" s="3" t="s">
        <v>15</v>
      </c>
      <c r="D42" s="3">
        <v>3</v>
      </c>
      <c r="E42" s="3">
        <f>SUM(U16W[[#This Row],[Best SL]:[Best Run]])</f>
        <v>144</v>
      </c>
      <c r="F42">
        <f>VLOOKUP(U16W[[#This Row],[Card]],U16Wsl[],5,FALSE)</f>
        <v>0</v>
      </c>
      <c r="G42">
        <f>VLOOKUP(U16W[[#This Row],[Card]],U16Wgs[],5,FALSE)</f>
        <v>38</v>
      </c>
      <c r="H42">
        <f>VLOOKUP(U16W[[#This Row],[Card]],U16Wother[],5,FALSE)</f>
        <v>70</v>
      </c>
      <c r="I42">
        <f>VLOOKUP(U16W[[#This Row],[Card]],U16Wrun[],5,FALSE)</f>
        <v>36</v>
      </c>
    </row>
    <row r="43" spans="1:9" x14ac:dyDescent="0.25">
      <c r="A43">
        <v>80880</v>
      </c>
      <c r="B43" t="s">
        <v>101</v>
      </c>
      <c r="C43" s="3" t="s">
        <v>14</v>
      </c>
      <c r="D43" s="3">
        <v>3</v>
      </c>
      <c r="E43" s="3">
        <f>SUM(U16W[[#This Row],[Best SL]:[Best Run]])</f>
        <v>144</v>
      </c>
      <c r="F43">
        <f>VLOOKUP(U16W[[#This Row],[Card]],U16Wsl[],5,FALSE)</f>
        <v>36</v>
      </c>
      <c r="G43">
        <f>VLOOKUP(U16W[[#This Row],[Card]],U16Wgs[],5,FALSE)</f>
        <v>32</v>
      </c>
      <c r="H43">
        <f>VLOOKUP(U16W[[#This Row],[Card]],U16Wother[],5,FALSE)</f>
        <v>32</v>
      </c>
      <c r="I43">
        <f>VLOOKUP(U16W[[#This Row],[Card]],U16Wrun[],5,FALSE)</f>
        <v>44</v>
      </c>
    </row>
    <row r="44" spans="1:9" x14ac:dyDescent="0.25">
      <c r="A44">
        <v>77287</v>
      </c>
      <c r="B44" t="s">
        <v>118</v>
      </c>
      <c r="C44" s="3" t="s">
        <v>15</v>
      </c>
      <c r="D44" s="3">
        <v>2</v>
      </c>
      <c r="E44" s="3">
        <f>SUM(U16W[[#This Row],[Best SL]:[Best Run]])</f>
        <v>140</v>
      </c>
      <c r="F44">
        <f>VLOOKUP(U16W[[#This Row],[Card]],U16Wsl[],5,FALSE)</f>
        <v>55</v>
      </c>
      <c r="G44">
        <f>VLOOKUP(U16W[[#This Row],[Card]],U16Wgs[],5,FALSE)</f>
        <v>20</v>
      </c>
      <c r="H44">
        <f>VLOOKUP(U16W[[#This Row],[Card]],U16Wother[],5,FALSE)</f>
        <v>21</v>
      </c>
      <c r="I44">
        <f>VLOOKUP(U16W[[#This Row],[Card]],U16Wrun[],5,FALSE)</f>
        <v>44</v>
      </c>
    </row>
    <row r="45" spans="1:9" x14ac:dyDescent="0.25">
      <c r="A45">
        <v>77306</v>
      </c>
      <c r="B45" t="s">
        <v>143</v>
      </c>
      <c r="C45" s="3" t="s">
        <v>50</v>
      </c>
      <c r="D45" s="3">
        <v>2</v>
      </c>
      <c r="E45" s="3">
        <f>SUM(U16W[[#This Row],[Best SL]:[Best Run]])</f>
        <v>137</v>
      </c>
      <c r="F45">
        <f>VLOOKUP(U16W[[#This Row],[Card]],U16Wsl[],5,FALSE)</f>
        <v>47</v>
      </c>
      <c r="G45">
        <f>VLOOKUP(U16W[[#This Row],[Card]],U16Wgs[],5,FALSE)</f>
        <v>22</v>
      </c>
      <c r="H45">
        <f>VLOOKUP(U16W[[#This Row],[Card]],U16Wother[],5,FALSE)</f>
        <v>21</v>
      </c>
      <c r="I45">
        <f>VLOOKUP(U16W[[#This Row],[Card]],U16Wrun[],5,FALSE)</f>
        <v>47</v>
      </c>
    </row>
    <row r="46" spans="1:9" x14ac:dyDescent="0.25">
      <c r="A46">
        <v>76255</v>
      </c>
      <c r="B46" t="s">
        <v>116</v>
      </c>
      <c r="C46" s="3" t="s">
        <v>14</v>
      </c>
      <c r="D46" s="3">
        <v>2</v>
      </c>
      <c r="E46" s="3">
        <f>SUM(U16W[[#This Row],[Best SL]:[Best Run]])</f>
        <v>136</v>
      </c>
      <c r="F46">
        <f>VLOOKUP(U16W[[#This Row],[Card]],U16Wsl[],5,FALSE)</f>
        <v>22</v>
      </c>
      <c r="G46">
        <f>VLOOKUP(U16W[[#This Row],[Card]],U16Wgs[],5,FALSE)</f>
        <v>41</v>
      </c>
      <c r="H46">
        <f>VLOOKUP(U16W[[#This Row],[Card]],U16Wother[],5,FALSE)</f>
        <v>29</v>
      </c>
      <c r="I46">
        <f>VLOOKUP(U16W[[#This Row],[Card]],U16Wrun[],5,FALSE)</f>
        <v>44</v>
      </c>
    </row>
    <row r="47" spans="1:9" x14ac:dyDescent="0.25">
      <c r="A47">
        <v>78558</v>
      </c>
      <c r="B47" t="s">
        <v>103</v>
      </c>
      <c r="C47" s="3" t="s">
        <v>14</v>
      </c>
      <c r="D47" s="3">
        <v>2</v>
      </c>
      <c r="E47" s="3">
        <f>SUM(U16W[[#This Row],[Best SL]:[Best Run]])</f>
        <v>126</v>
      </c>
      <c r="F47">
        <f>VLOOKUP(U16W[[#This Row],[Card]],U16Wsl[],5,FALSE)</f>
        <v>34</v>
      </c>
      <c r="G47">
        <f>VLOOKUP(U16W[[#This Row],[Card]],U16Wgs[],5,FALSE)</f>
        <v>30</v>
      </c>
      <c r="H47">
        <f>VLOOKUP(U16W[[#This Row],[Card]],U16Wother[],5,FALSE)</f>
        <v>30</v>
      </c>
      <c r="I47">
        <f>VLOOKUP(U16W[[#This Row],[Card]],U16Wrun[],5,FALSE)</f>
        <v>32</v>
      </c>
    </row>
    <row r="48" spans="1:9" x14ac:dyDescent="0.25">
      <c r="A48">
        <v>77393</v>
      </c>
      <c r="B48" t="s">
        <v>94</v>
      </c>
      <c r="C48" s="3" t="s">
        <v>20</v>
      </c>
      <c r="D48" s="3">
        <v>2</v>
      </c>
      <c r="E48" s="3">
        <f>SUM(U16W[[#This Row],[Best SL]:[Best Run]])</f>
        <v>119</v>
      </c>
      <c r="F48">
        <f>VLOOKUP(U16W[[#This Row],[Card]],U16Wsl[],5,FALSE)</f>
        <v>22</v>
      </c>
      <c r="G48">
        <f>VLOOKUP(U16W[[#This Row],[Card]],U16Wgs[],5,FALSE)</f>
        <v>28</v>
      </c>
      <c r="H48">
        <f>VLOOKUP(U16W[[#This Row],[Card]],U16Wother[],5,FALSE)</f>
        <v>41</v>
      </c>
      <c r="I48">
        <f>VLOOKUP(U16W[[#This Row],[Card]],U16Wrun[],5,FALSE)</f>
        <v>28</v>
      </c>
    </row>
    <row r="49" spans="1:9" x14ac:dyDescent="0.25">
      <c r="A49">
        <v>85769</v>
      </c>
      <c r="B49" t="s">
        <v>135</v>
      </c>
      <c r="C49" s="3" t="s">
        <v>14</v>
      </c>
      <c r="D49" s="3">
        <v>2</v>
      </c>
      <c r="E49" s="3">
        <f>SUM(U16W[[#This Row],[Best SL]:[Best Run]])</f>
        <v>119</v>
      </c>
      <c r="F49">
        <f>VLOOKUP(U16W[[#This Row],[Card]],U16Wsl[],5,FALSE)</f>
        <v>32</v>
      </c>
      <c r="G49">
        <f>VLOOKUP(U16W[[#This Row],[Card]],U16Wgs[],5,FALSE)</f>
        <v>31</v>
      </c>
      <c r="H49">
        <f>VLOOKUP(U16W[[#This Row],[Card]],U16Wother[],5,FALSE)</f>
        <v>20</v>
      </c>
      <c r="I49">
        <f>VLOOKUP(U16W[[#This Row],[Card]],U16Wrun[],5,FALSE)</f>
        <v>36</v>
      </c>
    </row>
    <row r="50" spans="1:9" x14ac:dyDescent="0.25">
      <c r="A50">
        <v>74658</v>
      </c>
      <c r="B50" t="s">
        <v>132</v>
      </c>
      <c r="C50" s="3" t="s">
        <v>14</v>
      </c>
      <c r="D50" s="3">
        <v>2</v>
      </c>
      <c r="E50" s="3">
        <f>SUM(U16W[[#This Row],[Best SL]:[Best Run]])</f>
        <v>112</v>
      </c>
      <c r="F50">
        <f>VLOOKUP(U16W[[#This Row],[Card]],U16Wsl[],5,FALSE)</f>
        <v>28</v>
      </c>
      <c r="G50">
        <f>VLOOKUP(U16W[[#This Row],[Card]],U16Wgs[],5,FALSE)</f>
        <v>31</v>
      </c>
      <c r="H50">
        <f>VLOOKUP(U16W[[#This Row],[Card]],U16Wother[],5,FALSE)</f>
        <v>23</v>
      </c>
      <c r="I50">
        <f>VLOOKUP(U16W[[#This Row],[Card]],U16Wrun[],5,FALSE)</f>
        <v>30</v>
      </c>
    </row>
    <row r="51" spans="1:9" x14ac:dyDescent="0.25">
      <c r="A51">
        <v>80889</v>
      </c>
      <c r="B51" t="s">
        <v>139</v>
      </c>
      <c r="C51" s="3" t="s">
        <v>17</v>
      </c>
      <c r="D51" s="3">
        <v>3</v>
      </c>
      <c r="E51" s="3">
        <f>SUM(U16W[[#This Row],[Best SL]:[Best Run]])</f>
        <v>109</v>
      </c>
      <c r="F51">
        <f>VLOOKUP(U16W[[#This Row],[Card]],U16Wsl[],5,FALSE)</f>
        <v>31</v>
      </c>
      <c r="G51">
        <f>VLOOKUP(U16W[[#This Row],[Card]],U16Wgs[],5,FALSE)</f>
        <v>27</v>
      </c>
      <c r="H51">
        <f>VLOOKUP(U16W[[#This Row],[Card]],U16Wother[],5,FALSE)</f>
        <v>20</v>
      </c>
      <c r="I51">
        <f>VLOOKUP(U16W[[#This Row],[Card]],U16Wrun[],5,FALSE)</f>
        <v>31</v>
      </c>
    </row>
    <row r="52" spans="1:9" x14ac:dyDescent="0.25">
      <c r="A52" s="16">
        <v>80895</v>
      </c>
      <c r="B52" s="18" t="s">
        <v>120</v>
      </c>
      <c r="C52" s="3" t="s">
        <v>17</v>
      </c>
      <c r="D52" s="3">
        <v>3</v>
      </c>
      <c r="E52" s="3">
        <f>SUM(U16W[[#This Row],[Best SL]:[Best Run]])</f>
        <v>100</v>
      </c>
      <c r="F52">
        <f>VLOOKUP(U16W[[#This Row],[Card]],U16Wsl[],5,FALSE)</f>
        <v>25</v>
      </c>
      <c r="G52">
        <f>VLOOKUP(U16W[[#This Row],[Card]],U16Wgs[],5,FALSE)</f>
        <v>29</v>
      </c>
      <c r="H52">
        <f>VLOOKUP(U16W[[#This Row],[Card]],U16Wother[],5,FALSE)</f>
        <v>19</v>
      </c>
      <c r="I52">
        <f>VLOOKUP(U16W[[#This Row],[Card]],U16Wrun[],5,FALSE)</f>
        <v>27</v>
      </c>
    </row>
    <row r="53" spans="1:9" x14ac:dyDescent="0.25">
      <c r="A53">
        <v>78412</v>
      </c>
      <c r="B53" t="s">
        <v>126</v>
      </c>
      <c r="C53" s="3" t="s">
        <v>28</v>
      </c>
      <c r="D53" s="3">
        <v>3</v>
      </c>
      <c r="E53" s="3">
        <f>SUM(U16W[[#This Row],[Best SL]:[Best Run]])</f>
        <v>100</v>
      </c>
      <c r="F53">
        <f>VLOOKUP(U16W[[#This Row],[Card]],U16Wsl[],5,FALSE)</f>
        <v>29</v>
      </c>
      <c r="G53">
        <f>VLOOKUP(U16W[[#This Row],[Card]],U16Wgs[],5,FALSE)</f>
        <v>15</v>
      </c>
      <c r="H53">
        <f>VLOOKUP(U16W[[#This Row],[Card]],U16Wother[],5,FALSE)</f>
        <v>28</v>
      </c>
      <c r="I53">
        <f>VLOOKUP(U16W[[#This Row],[Card]],U16Wrun[],5,FALSE)</f>
        <v>28</v>
      </c>
    </row>
    <row r="54" spans="1:9" x14ac:dyDescent="0.25">
      <c r="A54">
        <v>85771</v>
      </c>
      <c r="B54" t="s">
        <v>134</v>
      </c>
      <c r="C54" s="3" t="s">
        <v>14</v>
      </c>
      <c r="D54" s="3">
        <v>2</v>
      </c>
      <c r="E54" s="3">
        <f>SUM(U16W[[#This Row],[Best SL]:[Best Run]])</f>
        <v>99</v>
      </c>
      <c r="F54">
        <f>VLOOKUP(U16W[[#This Row],[Card]],U16Wsl[],5,FALSE)</f>
        <v>20</v>
      </c>
      <c r="G54">
        <f>VLOOKUP(U16W[[#This Row],[Card]],U16Wgs[],5,FALSE)</f>
        <v>25</v>
      </c>
      <c r="H54">
        <f>VLOOKUP(U16W[[#This Row],[Card]],U16Wother[],5,FALSE)</f>
        <v>24</v>
      </c>
      <c r="I54">
        <f>VLOOKUP(U16W[[#This Row],[Card]],U16Wrun[],5,FALSE)</f>
        <v>30</v>
      </c>
    </row>
    <row r="55" spans="1:9" x14ac:dyDescent="0.25">
      <c r="A55">
        <v>81195</v>
      </c>
      <c r="B55" t="s">
        <v>176</v>
      </c>
      <c r="C55" s="3" t="s">
        <v>17</v>
      </c>
      <c r="D55" s="3">
        <v>3</v>
      </c>
      <c r="E55" s="3">
        <f>SUM(U16W[[#This Row],[Best SL]:[Best Run]])</f>
        <v>97</v>
      </c>
      <c r="F55">
        <f>VLOOKUP(U16W[[#This Row],[Card]],U16Wsl[],5,FALSE)</f>
        <v>29</v>
      </c>
      <c r="G55">
        <f>VLOOKUP(U16W[[#This Row],[Card]],U16Wgs[],5,FALSE)</f>
        <v>19</v>
      </c>
      <c r="H55">
        <f>VLOOKUP(U16W[[#This Row],[Card]],U16Wother[],5,FALSE)</f>
        <v>24</v>
      </c>
      <c r="I55">
        <f>VLOOKUP(U16W[[#This Row],[Card]],U16Wrun[],5,FALSE)</f>
        <v>25</v>
      </c>
    </row>
    <row r="56" spans="1:9" x14ac:dyDescent="0.25">
      <c r="A56">
        <v>77254</v>
      </c>
      <c r="B56" t="s">
        <v>158</v>
      </c>
      <c r="C56" s="3" t="s">
        <v>50</v>
      </c>
      <c r="D56" s="3">
        <v>2</v>
      </c>
      <c r="E56" s="3">
        <f>SUM(U16W[[#This Row],[Best SL]:[Best Run]])</f>
        <v>96</v>
      </c>
      <c r="F56">
        <f>VLOOKUP(U16W[[#This Row],[Card]],U16Wsl[],5,FALSE)</f>
        <v>30</v>
      </c>
      <c r="G56">
        <f>VLOOKUP(U16W[[#This Row],[Card]],U16Wgs[],5,FALSE)</f>
        <v>18</v>
      </c>
      <c r="H56">
        <f>VLOOKUP(U16W[[#This Row],[Card]],U16Wother[],5,FALSE)</f>
        <v>23</v>
      </c>
      <c r="I56">
        <f>VLOOKUP(U16W[[#This Row],[Card]],U16Wrun[],5,FALSE)</f>
        <v>25</v>
      </c>
    </row>
    <row r="57" spans="1:9" x14ac:dyDescent="0.25">
      <c r="A57">
        <v>82165</v>
      </c>
      <c r="B57" t="s">
        <v>123</v>
      </c>
      <c r="C57" s="3" t="s">
        <v>49</v>
      </c>
      <c r="D57" s="3">
        <v>3</v>
      </c>
      <c r="E57" s="3">
        <f>SUM(U16W[[#This Row],[Best SL]:[Best Run]])</f>
        <v>95</v>
      </c>
      <c r="F57">
        <f>VLOOKUP(U16W[[#This Row],[Card]],U16Wsl[],5,FALSE)</f>
        <v>31</v>
      </c>
      <c r="G57">
        <f>VLOOKUP(U16W[[#This Row],[Card]],U16Wgs[],5,FALSE)</f>
        <v>13</v>
      </c>
      <c r="H57">
        <f>VLOOKUP(U16W[[#This Row],[Card]],U16Wother[],5,FALSE)</f>
        <v>21</v>
      </c>
      <c r="I57">
        <f>VLOOKUP(U16W[[#This Row],[Card]],U16Wrun[],5,FALSE)</f>
        <v>30</v>
      </c>
    </row>
    <row r="58" spans="1:9" x14ac:dyDescent="0.25">
      <c r="A58">
        <v>80882</v>
      </c>
      <c r="B58" t="s">
        <v>128</v>
      </c>
      <c r="C58" s="3" t="s">
        <v>14</v>
      </c>
      <c r="D58" s="3">
        <v>3</v>
      </c>
      <c r="E58" s="3">
        <f>SUM(U16W[[#This Row],[Best SL]:[Best Run]])</f>
        <v>95</v>
      </c>
      <c r="F58">
        <f>VLOOKUP(U16W[[#This Row],[Card]],U16Wsl[],5,FALSE)</f>
        <v>19</v>
      </c>
      <c r="G58">
        <f>VLOOKUP(U16W[[#This Row],[Card]],U16Wgs[],5,FALSE)</f>
        <v>26</v>
      </c>
      <c r="H58">
        <f>VLOOKUP(U16W[[#This Row],[Card]],U16Wother[],5,FALSE)</f>
        <v>21</v>
      </c>
      <c r="I58">
        <f>VLOOKUP(U16W[[#This Row],[Card]],U16Wrun[],5,FALSE)</f>
        <v>29</v>
      </c>
    </row>
    <row r="59" spans="1:9" x14ac:dyDescent="0.25">
      <c r="A59">
        <v>82059</v>
      </c>
      <c r="B59" t="s">
        <v>102</v>
      </c>
      <c r="C59" s="3" t="s">
        <v>14</v>
      </c>
      <c r="D59" s="3">
        <v>3</v>
      </c>
      <c r="E59" s="3">
        <f>SUM(U16W[[#This Row],[Best SL]:[Best Run]])</f>
        <v>90</v>
      </c>
      <c r="F59">
        <f>VLOOKUP(U16W[[#This Row],[Card]],U16Wsl[],5,FALSE)</f>
        <v>21</v>
      </c>
      <c r="G59">
        <f>VLOOKUP(U16W[[#This Row],[Card]],U16Wgs[],5,FALSE)</f>
        <v>16</v>
      </c>
      <c r="H59">
        <f>VLOOKUP(U16W[[#This Row],[Card]],U16Wother[],5,FALSE)</f>
        <v>31</v>
      </c>
      <c r="I59">
        <f>VLOOKUP(U16W[[#This Row],[Card]],U16Wrun[],5,FALSE)</f>
        <v>22</v>
      </c>
    </row>
    <row r="60" spans="1:9" x14ac:dyDescent="0.25">
      <c r="A60">
        <v>88141</v>
      </c>
      <c r="B60" s="3" t="s">
        <v>150</v>
      </c>
      <c r="C60" s="3" t="s">
        <v>14</v>
      </c>
      <c r="D60" s="3">
        <v>3</v>
      </c>
      <c r="E60" s="3">
        <f>SUM(U16W[[#This Row],[Best SL]:[Best Run]])</f>
        <v>79</v>
      </c>
      <c r="F60">
        <f>VLOOKUP(U16W[[#This Row],[Card]],U16Wsl[],5,FALSE)</f>
        <v>24</v>
      </c>
      <c r="G60">
        <f>VLOOKUP(U16W[[#This Row],[Card]],U16Wgs[],5,FALSE)</f>
        <v>17</v>
      </c>
      <c r="H60">
        <f>VLOOKUP(U16W[[#This Row],[Card]],U16Wother[],5,FALSE)</f>
        <v>14</v>
      </c>
      <c r="I60">
        <f>VLOOKUP(U16W[[#This Row],[Card]],U16Wrun[],5,FALSE)</f>
        <v>24</v>
      </c>
    </row>
    <row r="61" spans="1:9" x14ac:dyDescent="0.25">
      <c r="A61">
        <v>76232</v>
      </c>
      <c r="B61" t="s">
        <v>145</v>
      </c>
      <c r="C61" s="3" t="s">
        <v>15</v>
      </c>
      <c r="D61" s="3">
        <v>3</v>
      </c>
      <c r="E61" s="3">
        <f>SUM(U16W[[#This Row],[Best SL]:[Best Run]])</f>
        <v>79</v>
      </c>
      <c r="F61">
        <f>VLOOKUP(U16W[[#This Row],[Card]],U16Wsl[],5,FALSE)</f>
        <v>0</v>
      </c>
      <c r="G61">
        <f>VLOOKUP(U16W[[#This Row],[Card]],U16Wgs[],5,FALSE)</f>
        <v>27</v>
      </c>
      <c r="H61">
        <f>VLOOKUP(U16W[[#This Row],[Card]],U16Wother[],5,FALSE)</f>
        <v>23</v>
      </c>
      <c r="I61">
        <f>VLOOKUP(U16W[[#This Row],[Card]],U16Wrun[],5,FALSE)</f>
        <v>29</v>
      </c>
    </row>
    <row r="62" spans="1:9" x14ac:dyDescent="0.25">
      <c r="A62">
        <v>80911</v>
      </c>
      <c r="B62" t="s">
        <v>152</v>
      </c>
      <c r="C62" s="3" t="s">
        <v>16</v>
      </c>
      <c r="D62" s="3">
        <v>3</v>
      </c>
      <c r="E62" s="3">
        <f>SUM(U16W[[#This Row],[Best SL]:[Best Run]])</f>
        <v>73</v>
      </c>
      <c r="F62">
        <f>VLOOKUP(U16W[[#This Row],[Card]],U16Wsl[],5,FALSE)</f>
        <v>26</v>
      </c>
      <c r="G62">
        <f>VLOOKUP(U16W[[#This Row],[Card]],U16Wgs[],5,FALSE)</f>
        <v>15</v>
      </c>
      <c r="H62">
        <f>VLOOKUP(U16W[[#This Row],[Card]],U16Wother[],5,FALSE)</f>
        <v>13</v>
      </c>
      <c r="I62">
        <f>VLOOKUP(U16W[[#This Row],[Card]],U16Wrun[],5,FALSE)</f>
        <v>19</v>
      </c>
    </row>
    <row r="63" spans="1:9" x14ac:dyDescent="0.25">
      <c r="A63">
        <v>80504</v>
      </c>
      <c r="B63" t="s">
        <v>156</v>
      </c>
      <c r="C63" s="3" t="s">
        <v>75</v>
      </c>
      <c r="D63" s="3">
        <v>3</v>
      </c>
      <c r="E63" s="3">
        <f>SUM(U16W[[#This Row],[Best SL]:[Best Run]])</f>
        <v>67</v>
      </c>
      <c r="F63">
        <f>VLOOKUP(U16W[[#This Row],[Card]],U16Wsl[],5,FALSE)</f>
        <v>26</v>
      </c>
      <c r="G63">
        <f>VLOOKUP(U16W[[#This Row],[Card]],U16Wgs[],5,FALSE)</f>
        <v>11</v>
      </c>
      <c r="H63">
        <f>VLOOKUP(U16W[[#This Row],[Card]],U16Wother[],5,FALSE)</f>
        <v>8</v>
      </c>
      <c r="I63">
        <f>VLOOKUP(U16W[[#This Row],[Card]],U16Wrun[],5,FALSE)</f>
        <v>22</v>
      </c>
    </row>
    <row r="64" spans="1:9" x14ac:dyDescent="0.25">
      <c r="A64">
        <v>80879</v>
      </c>
      <c r="B64" t="s">
        <v>147</v>
      </c>
      <c r="C64" s="3" t="s">
        <v>14</v>
      </c>
      <c r="D64" s="3">
        <v>3</v>
      </c>
      <c r="E64" s="3">
        <f>SUM(U16W[[#This Row],[Best SL]:[Best Run]])</f>
        <v>66</v>
      </c>
      <c r="F64">
        <f>VLOOKUP(U16W[[#This Row],[Card]],U16Wsl[],5,FALSE)</f>
        <v>15</v>
      </c>
      <c r="G64">
        <f>VLOOKUP(U16W[[#This Row],[Card]],U16Wgs[],5,FALSE)</f>
        <v>17</v>
      </c>
      <c r="H64">
        <f>VLOOKUP(U16W[[#This Row],[Card]],U16Wother[],5,FALSE)</f>
        <v>10</v>
      </c>
      <c r="I64">
        <f>VLOOKUP(U16W[[#This Row],[Card]],U16Wrun[],5,FALSE)</f>
        <v>24</v>
      </c>
    </row>
    <row r="65" spans="1:9" x14ac:dyDescent="0.25">
      <c r="A65">
        <v>78607</v>
      </c>
      <c r="B65" t="s">
        <v>122</v>
      </c>
      <c r="C65" s="3" t="s">
        <v>20</v>
      </c>
      <c r="D65" s="3">
        <v>2</v>
      </c>
      <c r="E65" s="3">
        <f>SUM(U16W[[#This Row],[Best SL]:[Best Run]])</f>
        <v>60</v>
      </c>
      <c r="F65">
        <f>VLOOKUP(U16W[[#This Row],[Card]],U16Wsl[],5,FALSE)</f>
        <v>0</v>
      </c>
      <c r="G65">
        <f>VLOOKUP(U16W[[#This Row],[Card]],U16Wgs[],5,FALSE)</f>
        <v>10</v>
      </c>
      <c r="H65">
        <f>VLOOKUP(U16W[[#This Row],[Card]],U16Wother[],5,FALSE)</f>
        <v>19</v>
      </c>
      <c r="I65">
        <f>VLOOKUP(U16W[[#This Row],[Card]],U16Wrun[],5,FALSE)</f>
        <v>31</v>
      </c>
    </row>
    <row r="66" spans="1:9" x14ac:dyDescent="0.25">
      <c r="A66">
        <v>78252</v>
      </c>
      <c r="B66" t="s">
        <v>232</v>
      </c>
      <c r="C66" s="3" t="s">
        <v>18</v>
      </c>
      <c r="D66" s="3">
        <v>2</v>
      </c>
      <c r="E66" s="3">
        <f>SUM(U16W[[#This Row],[Best SL]:[Best Run]])</f>
        <v>43</v>
      </c>
      <c r="F66">
        <f>VLOOKUP(U16W[[#This Row],[Card]],U16Wsl[],5,FALSE)</f>
        <v>11</v>
      </c>
      <c r="G66">
        <f>VLOOKUP(U16W[[#This Row],[Card]],U16Wgs[],5,FALSE)</f>
        <v>9</v>
      </c>
      <c r="H66">
        <f>VLOOKUP(U16W[[#This Row],[Card]],U16Wother[],5,FALSE)</f>
        <v>9</v>
      </c>
      <c r="I66">
        <f>VLOOKUP(U16W[[#This Row],[Card]],U16Wrun[],5,FALSE)</f>
        <v>14</v>
      </c>
    </row>
    <row r="67" spans="1:9" x14ac:dyDescent="0.25">
      <c r="A67">
        <v>85538</v>
      </c>
      <c r="B67" t="s">
        <v>149</v>
      </c>
      <c r="C67" s="3" t="s">
        <v>28</v>
      </c>
      <c r="D67" s="3">
        <v>3</v>
      </c>
      <c r="E67" s="3">
        <f>SUM(U16W[[#This Row],[Best SL]:[Best Run]])</f>
        <v>42</v>
      </c>
      <c r="F67">
        <f>VLOOKUP(U16W[[#This Row],[Card]],U16Wsl[],5,FALSE)</f>
        <v>15</v>
      </c>
      <c r="G67">
        <f>VLOOKUP(U16W[[#This Row],[Card]],U16Wgs[],5,FALSE)</f>
        <v>6</v>
      </c>
      <c r="H67">
        <f>VLOOKUP(U16W[[#This Row],[Card]],U16Wother[],5,FALSE)</f>
        <v>13</v>
      </c>
      <c r="I67">
        <f>VLOOKUP(U16W[[#This Row],[Card]],U16Wrun[],5,FALSE)</f>
        <v>8</v>
      </c>
    </row>
    <row r="68" spans="1:9" x14ac:dyDescent="0.25">
      <c r="A68">
        <v>77111</v>
      </c>
      <c r="B68" t="s">
        <v>177</v>
      </c>
      <c r="C68" s="3" t="s">
        <v>50</v>
      </c>
      <c r="D68" s="3">
        <v>2</v>
      </c>
      <c r="E68" s="3">
        <f>SUM(U16W[[#This Row],[Best SL]:[Best Run]])</f>
        <v>39</v>
      </c>
      <c r="F68">
        <f>VLOOKUP(U16W[[#This Row],[Card]],U16Wsl[],5,FALSE)</f>
        <v>18</v>
      </c>
      <c r="G68">
        <f>VLOOKUP(U16W[[#This Row],[Card]],U16Wgs[],5,FALSE)</f>
        <v>0</v>
      </c>
      <c r="H68">
        <f>VLOOKUP(U16W[[#This Row],[Card]],U16Wother[],5,FALSE)</f>
        <v>14</v>
      </c>
      <c r="I68">
        <f>VLOOKUP(U16W[[#This Row],[Card]],U16Wrun[],5,FALSE)</f>
        <v>7</v>
      </c>
    </row>
    <row r="69" spans="1:9" x14ac:dyDescent="0.25">
      <c r="A69">
        <v>78850</v>
      </c>
      <c r="B69" t="s">
        <v>154</v>
      </c>
      <c r="C69" s="3" t="s">
        <v>17</v>
      </c>
      <c r="D69" s="3">
        <v>2</v>
      </c>
      <c r="E69" s="3">
        <f>SUM(U16W[[#This Row],[Best SL]:[Best Run]])</f>
        <v>38</v>
      </c>
      <c r="F69">
        <f>VLOOKUP(U16W[[#This Row],[Card]],U16Wsl[],5,FALSE)</f>
        <v>19</v>
      </c>
      <c r="G69">
        <f>VLOOKUP(U16W[[#This Row],[Card]],U16Wgs[],5,FALSE)</f>
        <v>8</v>
      </c>
      <c r="H69">
        <f>VLOOKUP(U16W[[#This Row],[Card]],U16Wother[],5,FALSE)</f>
        <v>3</v>
      </c>
      <c r="I69">
        <f>VLOOKUP(U16W[[#This Row],[Card]],U16Wrun[],5,FALSE)</f>
        <v>8</v>
      </c>
    </row>
    <row r="70" spans="1:9" x14ac:dyDescent="0.25">
      <c r="A70">
        <v>79092</v>
      </c>
      <c r="B70" t="s">
        <v>174</v>
      </c>
      <c r="C70" s="3" t="s">
        <v>49</v>
      </c>
      <c r="D70" s="3">
        <v>2</v>
      </c>
      <c r="E70" s="3">
        <f>SUM(U16W[[#This Row],[Best SL]:[Best Run]])</f>
        <v>34</v>
      </c>
      <c r="F70">
        <f>VLOOKUP(U16W[[#This Row],[Card]],U16Wsl[],5,FALSE)</f>
        <v>17</v>
      </c>
      <c r="G70">
        <f>VLOOKUP(U16W[[#This Row],[Card]],U16Wgs[],5,FALSE)</f>
        <v>3</v>
      </c>
      <c r="H70">
        <f>VLOOKUP(U16W[[#This Row],[Card]],U16Wother[],5,FALSE)</f>
        <v>10</v>
      </c>
      <c r="I70">
        <f>VLOOKUP(U16W[[#This Row],[Card]],U16Wrun[],5,FALSE)</f>
        <v>4</v>
      </c>
    </row>
    <row r="71" spans="1:9" x14ac:dyDescent="0.25">
      <c r="A71">
        <v>78199</v>
      </c>
      <c r="B71" t="s">
        <v>137</v>
      </c>
      <c r="C71" s="3" t="s">
        <v>22</v>
      </c>
      <c r="D71" s="3">
        <v>2</v>
      </c>
      <c r="E71" s="3">
        <f>SUM(U16W[[#This Row],[Best SL]:[Best Run]])</f>
        <v>30</v>
      </c>
      <c r="F71">
        <f>VLOOKUP(U16W[[#This Row],[Card]],U16Wsl[],5,FALSE)</f>
        <v>12</v>
      </c>
      <c r="G71">
        <f>VLOOKUP(U16W[[#This Row],[Card]],U16Wgs[],5,FALSE)</f>
        <v>7</v>
      </c>
      <c r="H71">
        <f>VLOOKUP(U16W[[#This Row],[Card]],U16Wother[],5,FALSE)</f>
        <v>9</v>
      </c>
      <c r="I71">
        <f>VLOOKUP(U16W[[#This Row],[Card]],U16Wrun[],5,FALSE)</f>
        <v>2</v>
      </c>
    </row>
    <row r="72" spans="1:9" x14ac:dyDescent="0.25">
      <c r="A72">
        <v>77197</v>
      </c>
      <c r="B72" t="s">
        <v>141</v>
      </c>
      <c r="C72" s="3" t="s">
        <v>15</v>
      </c>
      <c r="D72" s="3">
        <v>2</v>
      </c>
      <c r="E72" s="3">
        <f>SUM(U16W[[#This Row],[Best SL]:[Best Run]])</f>
        <v>30</v>
      </c>
      <c r="F72">
        <f>VLOOKUP(U16W[[#This Row],[Card]],U16Wsl[],5,FALSE)</f>
        <v>13</v>
      </c>
      <c r="G72">
        <f>VLOOKUP(U16W[[#This Row],[Card]],U16Wgs[],5,FALSE)</f>
        <v>7</v>
      </c>
      <c r="H72">
        <f>VLOOKUP(U16W[[#This Row],[Card]],U16Wother[],5,FALSE)</f>
        <v>7</v>
      </c>
      <c r="I72">
        <f>VLOOKUP(U16W[[#This Row],[Card]],U16Wrun[],5,FALSE)</f>
        <v>3</v>
      </c>
    </row>
    <row r="73" spans="1:9" x14ac:dyDescent="0.25">
      <c r="A73">
        <v>93432</v>
      </c>
      <c r="B73" s="3" t="s">
        <v>162</v>
      </c>
      <c r="C73" s="3" t="s">
        <v>43</v>
      </c>
      <c r="D73" s="3">
        <v>3</v>
      </c>
      <c r="E73" s="3">
        <f>SUM(U16W[[#This Row],[Best SL]:[Best Run]])</f>
        <v>28</v>
      </c>
      <c r="F73">
        <f>VLOOKUP(U16W[[#This Row],[Card]],U16Wsl[],5,FALSE)</f>
        <v>16</v>
      </c>
      <c r="G73">
        <f>VLOOKUP(U16W[[#This Row],[Card]],U16Wgs[],5,FALSE)</f>
        <v>4</v>
      </c>
      <c r="H73">
        <f>VLOOKUP(U16W[[#This Row],[Card]],U16Wother[],5,FALSE)</f>
        <v>7</v>
      </c>
      <c r="I73">
        <f>VLOOKUP(U16W[[#This Row],[Card]],U16Wrun[],5,FALSE)</f>
        <v>1</v>
      </c>
    </row>
    <row r="74" spans="1:9" x14ac:dyDescent="0.25">
      <c r="A74">
        <v>84697</v>
      </c>
      <c r="B74" t="s">
        <v>166</v>
      </c>
      <c r="C74" s="3" t="s">
        <v>28</v>
      </c>
      <c r="D74" s="3">
        <v>3</v>
      </c>
      <c r="E74" s="3">
        <f>SUM(U16W[[#This Row],[Best SL]:[Best Run]])</f>
        <v>25</v>
      </c>
      <c r="F74">
        <f>VLOOKUP(U16W[[#This Row],[Card]],U16Wsl[],5,FALSE)</f>
        <v>14</v>
      </c>
      <c r="G74">
        <f>VLOOKUP(U16W[[#This Row],[Card]],U16Wgs[],5,FALSE)</f>
        <v>5</v>
      </c>
      <c r="H74">
        <f>VLOOKUP(U16W[[#This Row],[Card]],U16Wother[],5,FALSE)</f>
        <v>6</v>
      </c>
      <c r="I74">
        <f>VLOOKUP(U16W[[#This Row],[Card]],U16Wrun[],5,FALSE)</f>
        <v>0</v>
      </c>
    </row>
    <row r="75" spans="1:9" x14ac:dyDescent="0.25">
      <c r="A75">
        <v>80922</v>
      </c>
      <c r="B75" t="s">
        <v>240</v>
      </c>
      <c r="C75" s="3" t="s">
        <v>28</v>
      </c>
      <c r="D75" s="3">
        <v>3</v>
      </c>
      <c r="E75" s="3">
        <f>SUM(U16W[[#This Row],[Best SL]:[Best Run]])</f>
        <v>24</v>
      </c>
      <c r="F75">
        <f>VLOOKUP(U16W[[#This Row],[Card]],U16Wsl[],5,FALSE)</f>
        <v>11</v>
      </c>
      <c r="G75">
        <f>VLOOKUP(U16W[[#This Row],[Card]],U16Wgs[],5,FALSE)</f>
        <v>2</v>
      </c>
      <c r="H75">
        <f>VLOOKUP(U16W[[#This Row],[Card]],U16Wother[],5,FALSE)</f>
        <v>9</v>
      </c>
      <c r="I75">
        <f>VLOOKUP(U16W[[#This Row],[Card]],U16Wrun[],5,FALSE)</f>
        <v>2</v>
      </c>
    </row>
    <row r="76" spans="1:9" x14ac:dyDescent="0.25">
      <c r="A76">
        <v>75205</v>
      </c>
      <c r="B76" t="s">
        <v>247</v>
      </c>
      <c r="C76" s="3" t="s">
        <v>18</v>
      </c>
      <c r="D76" s="3">
        <v>2</v>
      </c>
      <c r="E76" s="3">
        <f>SUM(U16W[[#This Row],[Best SL]:[Best Run]])</f>
        <v>23</v>
      </c>
      <c r="F76">
        <f>VLOOKUP(U16W[[#This Row],[Card]],U16Wsl[],5,FALSE)</f>
        <v>0</v>
      </c>
      <c r="G76">
        <f>VLOOKUP(U16W[[#This Row],[Card]],U16Wgs[],5,FALSE)</f>
        <v>11</v>
      </c>
      <c r="H76">
        <f>VLOOKUP(U16W[[#This Row],[Card]],U16Wother[],5,FALSE)</f>
        <v>0</v>
      </c>
      <c r="I76">
        <f>VLOOKUP(U16W[[#This Row],[Card]],U16Wrun[],5,FALSE)</f>
        <v>12</v>
      </c>
    </row>
    <row r="77" spans="1:9" x14ac:dyDescent="0.25">
      <c r="A77">
        <v>76043</v>
      </c>
      <c r="B77" t="s">
        <v>164</v>
      </c>
      <c r="C77" s="3" t="s">
        <v>47</v>
      </c>
      <c r="D77" s="3">
        <v>3</v>
      </c>
      <c r="E77" s="3">
        <f>SUM(U16W[[#This Row],[Best SL]:[Best Run]])</f>
        <v>22</v>
      </c>
      <c r="F77">
        <f>VLOOKUP(U16W[[#This Row],[Card]],U16Wsl[],5,FALSE)</f>
        <v>8</v>
      </c>
      <c r="G77">
        <f>VLOOKUP(U16W[[#This Row],[Card]],U16Wgs[],5,FALSE)</f>
        <v>1</v>
      </c>
      <c r="H77">
        <f>VLOOKUP(U16W[[#This Row],[Card]],U16Wother[],5,FALSE)</f>
        <v>0</v>
      </c>
      <c r="I77">
        <f>VLOOKUP(U16W[[#This Row],[Card]],U16Wrun[],5,FALSE)</f>
        <v>13</v>
      </c>
    </row>
    <row r="78" spans="1:9" x14ac:dyDescent="0.25">
      <c r="A78">
        <v>77307</v>
      </c>
      <c r="B78" s="3" t="s">
        <v>168</v>
      </c>
      <c r="C78" s="3" t="s">
        <v>50</v>
      </c>
      <c r="D78" s="3">
        <v>2</v>
      </c>
      <c r="E78" s="3">
        <f>SUM(U16W[[#This Row],[Best SL]:[Best Run]])</f>
        <v>17</v>
      </c>
      <c r="F78">
        <f>VLOOKUP(U16W[[#This Row],[Card]],U16Wsl[],5,FALSE)</f>
        <v>10</v>
      </c>
      <c r="G78">
        <f>VLOOKUP(U16W[[#This Row],[Card]],U16Wgs[],5,FALSE)</f>
        <v>4</v>
      </c>
      <c r="H78">
        <f>VLOOKUP(U16W[[#This Row],[Card]],U16Wother[],5,FALSE)</f>
        <v>2</v>
      </c>
      <c r="I78">
        <f>VLOOKUP(U16W[[#This Row],[Card]],U16Wrun[],5,FALSE)</f>
        <v>1</v>
      </c>
    </row>
    <row r="79" spans="1:9" x14ac:dyDescent="0.25">
      <c r="A79">
        <v>85953</v>
      </c>
      <c r="B79" t="s">
        <v>178</v>
      </c>
      <c r="C79" s="3" t="s">
        <v>22</v>
      </c>
      <c r="D79" s="3">
        <v>3</v>
      </c>
      <c r="E79" s="3">
        <f>SUM(U16W[[#This Row],[Best SL]:[Best Run]])</f>
        <v>13</v>
      </c>
      <c r="F79">
        <f>VLOOKUP(U16W[[#This Row],[Card]],U16Wsl[],5,FALSE)</f>
        <v>9</v>
      </c>
      <c r="G79">
        <f>VLOOKUP(U16W[[#This Row],[Card]],U16Wgs[],5,FALSE)</f>
        <v>0</v>
      </c>
      <c r="H79">
        <f>VLOOKUP(U16W[[#This Row],[Card]],U16Wother[],5,FALSE)</f>
        <v>4</v>
      </c>
      <c r="I79">
        <f>VLOOKUP(U16W[[#This Row],[Card]],U16Wrun[],5,FALSE)</f>
        <v>0</v>
      </c>
    </row>
    <row r="80" spans="1:9" x14ac:dyDescent="0.25">
      <c r="A80">
        <v>81527</v>
      </c>
      <c r="B80" t="s">
        <v>172</v>
      </c>
      <c r="C80" s="3" t="s">
        <v>50</v>
      </c>
      <c r="D80" s="3">
        <v>3</v>
      </c>
      <c r="E80" s="3">
        <f>SUM(U16W[[#This Row],[Best SL]:[Best Run]])</f>
        <v>11</v>
      </c>
      <c r="F80">
        <f>VLOOKUP(U16W[[#This Row],[Card]],U16Wsl[],5,FALSE)</f>
        <v>8</v>
      </c>
      <c r="G80">
        <f>VLOOKUP(U16W[[#This Row],[Card]],U16Wgs[],5,FALSE)</f>
        <v>0</v>
      </c>
      <c r="H80">
        <f>VLOOKUP(U16W[[#This Row],[Card]],U16Wother[],5,FALSE)</f>
        <v>3</v>
      </c>
      <c r="I80">
        <f>VLOOKUP(U16W[[#This Row],[Card]],U16Wrun[],5,FALSE)</f>
        <v>0</v>
      </c>
    </row>
    <row r="81" spans="1:9" x14ac:dyDescent="0.25">
      <c r="A81" s="17">
        <v>77351</v>
      </c>
      <c r="B81" s="17" t="s">
        <v>170</v>
      </c>
      <c r="C81" s="19" t="s">
        <v>50</v>
      </c>
      <c r="D81" s="19">
        <v>3</v>
      </c>
      <c r="E81" s="3">
        <f>SUM(U16W[[#This Row],[Best SL]:[Best Run]])</f>
        <v>1</v>
      </c>
      <c r="F81">
        <f>VLOOKUP(U16W[[#This Row],[Card]],U16Wsl[],5,FALSE)</f>
        <v>1</v>
      </c>
      <c r="G81">
        <f>VLOOKUP(U16W[[#This Row],[Card]],U16Wgs[],5,FALSE)</f>
        <v>0</v>
      </c>
      <c r="H81">
        <f>VLOOKUP(U16W[[#This Row],[Card]],U16Wother[],5,FALSE)</f>
        <v>0</v>
      </c>
      <c r="I81">
        <f>VLOOKUP(U16W[[#This Row],[Card]],U16Wrun[],5,FALSE)</f>
        <v>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R3" sqref="R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8.140625" bestFit="1" customWidth="1"/>
    <col min="5" max="5" width="7.140625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x14ac:dyDescent="0.25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  <c r="Q1" s="30" t="s">
        <v>477</v>
      </c>
      <c r="R1" s="30" t="s">
        <v>482</v>
      </c>
    </row>
    <row r="2" spans="1:18" x14ac:dyDescent="0.25">
      <c r="A2" s="7">
        <v>1</v>
      </c>
      <c r="B2" s="8">
        <v>77458</v>
      </c>
      <c r="C2" s="8">
        <v>9</v>
      </c>
      <c r="D2" s="9" t="s">
        <v>54</v>
      </c>
      <c r="E2" s="9" t="s">
        <v>16</v>
      </c>
      <c r="F2" s="8">
        <v>2</v>
      </c>
      <c r="G2" s="9" t="s">
        <v>44</v>
      </c>
      <c r="H2" s="9">
        <v>41.06</v>
      </c>
      <c r="I2" s="9">
        <v>42.73</v>
      </c>
      <c r="J2" s="9" t="s">
        <v>338</v>
      </c>
      <c r="K2" s="10">
        <v>0</v>
      </c>
      <c r="N2">
        <f t="shared" ref="N2:N33" si="0">B2</f>
        <v>77458</v>
      </c>
      <c r="O2">
        <f>IF(AND(A2&gt;0,A2&lt;999),IFERROR(VLOOKUP(results5135[[#This Row],[Card]],U16W[],1,FALSE),0),0)</f>
        <v>77458</v>
      </c>
      <c r="P2">
        <f t="shared" ref="P2:P33" si="1">A2</f>
        <v>1</v>
      </c>
      <c r="Q2" s="3">
        <f t="shared" ref="Q2:Q33" si="2">IFERROR(_xlfn.RANK.EQ(H2,$H$2:$H$79,1),999)</f>
        <v>1</v>
      </c>
      <c r="R2" s="3">
        <f t="shared" ref="R2:R33" si="3">IFERROR(_xlfn.RANK.EQ(I2,$I$2:$I$79,1),999)</f>
        <v>1</v>
      </c>
    </row>
    <row r="3" spans="1:18" x14ac:dyDescent="0.25">
      <c r="A3" s="11">
        <v>2</v>
      </c>
      <c r="B3" s="12">
        <v>75089</v>
      </c>
      <c r="C3" s="12">
        <v>4</v>
      </c>
      <c r="D3" s="13" t="s">
        <v>57</v>
      </c>
      <c r="E3" s="13" t="s">
        <v>16</v>
      </c>
      <c r="F3" s="12">
        <v>2</v>
      </c>
      <c r="G3" s="13" t="s">
        <v>44</v>
      </c>
      <c r="H3" s="13">
        <v>42.26</v>
      </c>
      <c r="I3" s="13">
        <v>42.98</v>
      </c>
      <c r="J3" s="13" t="s">
        <v>339</v>
      </c>
      <c r="K3" s="14">
        <v>12.46</v>
      </c>
      <c r="N3">
        <f t="shared" si="0"/>
        <v>75089</v>
      </c>
      <c r="O3">
        <f>IF(AND(A3&gt;0,A3&lt;999),IFERROR(VLOOKUP(results5135[[#This Row],[Card]],U16W[],1,FALSE),0),0)</f>
        <v>75089</v>
      </c>
      <c r="P3">
        <f t="shared" si="1"/>
        <v>2</v>
      </c>
      <c r="Q3" s="3">
        <f t="shared" si="2"/>
        <v>3</v>
      </c>
      <c r="R3" s="3">
        <f t="shared" si="3"/>
        <v>2</v>
      </c>
    </row>
    <row r="4" spans="1:18" x14ac:dyDescent="0.25">
      <c r="A4" s="7">
        <v>3</v>
      </c>
      <c r="B4" s="8">
        <v>74768</v>
      </c>
      <c r="C4" s="8">
        <v>15</v>
      </c>
      <c r="D4" s="9" t="s">
        <v>59</v>
      </c>
      <c r="E4" s="9" t="s">
        <v>14</v>
      </c>
      <c r="F4" s="8">
        <v>2</v>
      </c>
      <c r="G4" s="9" t="s">
        <v>44</v>
      </c>
      <c r="H4" s="9">
        <v>42.46</v>
      </c>
      <c r="I4" s="9">
        <v>44.02</v>
      </c>
      <c r="J4" s="9" t="s">
        <v>340</v>
      </c>
      <c r="K4" s="10">
        <v>23.11</v>
      </c>
      <c r="N4">
        <f t="shared" si="0"/>
        <v>74768</v>
      </c>
      <c r="O4">
        <f>IF(AND(A4&gt;0,A4&lt;999),IFERROR(VLOOKUP(results5135[[#This Row],[Card]],U16W[],1,FALSE),0),0)</f>
        <v>74768</v>
      </c>
      <c r="P4">
        <f t="shared" si="1"/>
        <v>3</v>
      </c>
      <c r="Q4" s="3">
        <f t="shared" si="2"/>
        <v>4</v>
      </c>
      <c r="R4" s="3">
        <f t="shared" si="3"/>
        <v>3</v>
      </c>
    </row>
    <row r="5" spans="1:18" x14ac:dyDescent="0.25">
      <c r="A5" s="11">
        <v>4</v>
      </c>
      <c r="B5" s="12">
        <v>80540</v>
      </c>
      <c r="C5" s="12">
        <v>5</v>
      </c>
      <c r="D5" s="13" t="s">
        <v>175</v>
      </c>
      <c r="E5" s="13" t="s">
        <v>45</v>
      </c>
      <c r="F5" s="12">
        <v>3</v>
      </c>
      <c r="G5" s="13" t="s">
        <v>44</v>
      </c>
      <c r="H5" s="13">
        <v>42.46</v>
      </c>
      <c r="I5" s="13">
        <v>44.91</v>
      </c>
      <c r="J5" s="13" t="s">
        <v>341</v>
      </c>
      <c r="K5" s="14">
        <v>30.76</v>
      </c>
      <c r="N5">
        <f t="shared" si="0"/>
        <v>80540</v>
      </c>
      <c r="O5">
        <f>IF(AND(A5&gt;0,A5&lt;999),IFERROR(VLOOKUP(results5135[[#This Row],[Card]],U16W[],1,FALSE),0),0)</f>
        <v>80540</v>
      </c>
      <c r="P5">
        <f t="shared" si="1"/>
        <v>4</v>
      </c>
      <c r="Q5" s="3">
        <f t="shared" si="2"/>
        <v>4</v>
      </c>
      <c r="R5" s="3">
        <f t="shared" si="3"/>
        <v>6</v>
      </c>
    </row>
    <row r="6" spans="1:18" x14ac:dyDescent="0.25">
      <c r="A6" s="7">
        <v>5</v>
      </c>
      <c r="B6" s="8">
        <v>74583</v>
      </c>
      <c r="C6" s="8">
        <v>3</v>
      </c>
      <c r="D6" s="9" t="s">
        <v>79</v>
      </c>
      <c r="E6" s="9" t="s">
        <v>43</v>
      </c>
      <c r="F6" s="8">
        <v>2</v>
      </c>
      <c r="G6" s="9" t="s">
        <v>44</v>
      </c>
      <c r="H6" s="9">
        <v>42.83</v>
      </c>
      <c r="I6" s="9">
        <v>45.46</v>
      </c>
      <c r="J6" s="9" t="s">
        <v>342</v>
      </c>
      <c r="K6" s="10">
        <v>38.67</v>
      </c>
      <c r="N6">
        <f t="shared" si="0"/>
        <v>74583</v>
      </c>
      <c r="O6">
        <f>IF(AND(A6&gt;0,A6&lt;999),IFERROR(VLOOKUP(results5135[[#This Row],[Card]],U16W[],1,FALSE),0),0)</f>
        <v>74583</v>
      </c>
      <c r="P6">
        <f t="shared" si="1"/>
        <v>5</v>
      </c>
      <c r="Q6" s="3">
        <f t="shared" si="2"/>
        <v>6</v>
      </c>
      <c r="R6" s="3">
        <f t="shared" si="3"/>
        <v>11</v>
      </c>
    </row>
    <row r="7" spans="1:18" x14ac:dyDescent="0.25">
      <c r="A7" s="11">
        <v>6</v>
      </c>
      <c r="B7" s="12">
        <v>74602</v>
      </c>
      <c r="C7" s="12">
        <v>7</v>
      </c>
      <c r="D7" s="13" t="s">
        <v>69</v>
      </c>
      <c r="E7" s="13" t="s">
        <v>22</v>
      </c>
      <c r="F7" s="12">
        <v>2</v>
      </c>
      <c r="G7" s="13" t="s">
        <v>44</v>
      </c>
      <c r="H7" s="13">
        <v>43.08</v>
      </c>
      <c r="I7" s="13">
        <v>45.69</v>
      </c>
      <c r="J7" s="13" t="s">
        <v>343</v>
      </c>
      <c r="K7" s="14">
        <v>42.79</v>
      </c>
      <c r="N7">
        <f t="shared" si="0"/>
        <v>74602</v>
      </c>
      <c r="O7">
        <f>IF(AND(A7&gt;0,A7&lt;999),IFERROR(VLOOKUP(results5135[[#This Row],[Card]],U16W[],1,FALSE),0),0)</f>
        <v>74602</v>
      </c>
      <c r="P7">
        <f t="shared" si="1"/>
        <v>6</v>
      </c>
      <c r="Q7" s="3">
        <f t="shared" si="2"/>
        <v>7</v>
      </c>
      <c r="R7" s="3">
        <f t="shared" si="3"/>
        <v>13</v>
      </c>
    </row>
    <row r="8" spans="1:18" x14ac:dyDescent="0.25">
      <c r="A8" s="7">
        <v>7</v>
      </c>
      <c r="B8" s="8">
        <v>75260</v>
      </c>
      <c r="C8" s="8">
        <v>26</v>
      </c>
      <c r="D8" s="9" t="s">
        <v>64</v>
      </c>
      <c r="E8" s="9" t="s">
        <v>16</v>
      </c>
      <c r="F8" s="8">
        <v>2</v>
      </c>
      <c r="G8" s="9" t="s">
        <v>44</v>
      </c>
      <c r="H8" s="9">
        <v>43.67</v>
      </c>
      <c r="I8" s="9">
        <v>45.18</v>
      </c>
      <c r="J8" s="9" t="s">
        <v>344</v>
      </c>
      <c r="K8" s="10">
        <v>43.48</v>
      </c>
      <c r="N8">
        <f t="shared" si="0"/>
        <v>75260</v>
      </c>
      <c r="O8">
        <f>IF(AND(A8&gt;0,A8&lt;999),IFERROR(VLOOKUP(results5135[[#This Row],[Card]],U16W[],1,FALSE),0),0)</f>
        <v>75260</v>
      </c>
      <c r="P8">
        <f t="shared" si="1"/>
        <v>7</v>
      </c>
      <c r="Q8" s="3">
        <f t="shared" si="2"/>
        <v>9</v>
      </c>
      <c r="R8" s="3">
        <f t="shared" si="3"/>
        <v>7</v>
      </c>
    </row>
    <row r="9" spans="1:18" x14ac:dyDescent="0.25">
      <c r="A9" s="11">
        <v>8</v>
      </c>
      <c r="B9" s="12">
        <v>80548</v>
      </c>
      <c r="C9" s="12">
        <v>6</v>
      </c>
      <c r="D9" s="13" t="s">
        <v>108</v>
      </c>
      <c r="E9" s="13" t="s">
        <v>45</v>
      </c>
      <c r="F9" s="12">
        <v>2</v>
      </c>
      <c r="G9" s="13" t="s">
        <v>44</v>
      </c>
      <c r="H9" s="13">
        <v>43.85</v>
      </c>
      <c r="I9" s="13">
        <v>45.4</v>
      </c>
      <c r="J9" s="13" t="s">
        <v>345</v>
      </c>
      <c r="K9" s="14">
        <v>46.92</v>
      </c>
      <c r="N9">
        <f t="shared" si="0"/>
        <v>80548</v>
      </c>
      <c r="O9">
        <f>IF(AND(A9&gt;0,A9&lt;999),IFERROR(VLOOKUP(results5135[[#This Row],[Card]],U16W[],1,FALSE),0),0)</f>
        <v>80548</v>
      </c>
      <c r="P9">
        <f t="shared" si="1"/>
        <v>8</v>
      </c>
      <c r="Q9" s="3">
        <f t="shared" si="2"/>
        <v>11</v>
      </c>
      <c r="R9" s="3">
        <f t="shared" si="3"/>
        <v>10</v>
      </c>
    </row>
    <row r="10" spans="1:18" x14ac:dyDescent="0.25">
      <c r="A10" s="7">
        <v>9</v>
      </c>
      <c r="B10" s="8">
        <v>80507</v>
      </c>
      <c r="C10" s="8">
        <v>12</v>
      </c>
      <c r="D10" s="9" t="s">
        <v>74</v>
      </c>
      <c r="E10" s="9" t="s">
        <v>75</v>
      </c>
      <c r="F10" s="8">
        <v>3</v>
      </c>
      <c r="G10" s="9" t="s">
        <v>44</v>
      </c>
      <c r="H10" s="9">
        <v>43.74</v>
      </c>
      <c r="I10" s="9">
        <v>46.21</v>
      </c>
      <c r="J10" s="9" t="s">
        <v>346</v>
      </c>
      <c r="K10" s="10">
        <v>52.93</v>
      </c>
      <c r="N10">
        <f t="shared" si="0"/>
        <v>80507</v>
      </c>
      <c r="O10">
        <f>IF(AND(A10&gt;0,A10&lt;999),IFERROR(VLOOKUP(results5135[[#This Row],[Card]],U16W[],1,FALSE),0),0)</f>
        <v>80507</v>
      </c>
      <c r="P10">
        <f t="shared" si="1"/>
        <v>9</v>
      </c>
      <c r="Q10" s="3">
        <f t="shared" si="2"/>
        <v>10</v>
      </c>
      <c r="R10" s="3">
        <f t="shared" si="3"/>
        <v>16</v>
      </c>
    </row>
    <row r="11" spans="1:18" x14ac:dyDescent="0.25">
      <c r="A11" s="11">
        <v>10</v>
      </c>
      <c r="B11" s="12">
        <v>74866</v>
      </c>
      <c r="C11" s="12">
        <v>11</v>
      </c>
      <c r="D11" s="13" t="s">
        <v>109</v>
      </c>
      <c r="E11" s="13" t="s">
        <v>43</v>
      </c>
      <c r="F11" s="12">
        <v>3</v>
      </c>
      <c r="G11" s="13" t="s">
        <v>44</v>
      </c>
      <c r="H11" s="13">
        <v>43.51</v>
      </c>
      <c r="I11" s="13">
        <v>46.46</v>
      </c>
      <c r="J11" s="13" t="s">
        <v>347</v>
      </c>
      <c r="K11" s="14">
        <v>53.1</v>
      </c>
      <c r="N11">
        <f t="shared" si="0"/>
        <v>74866</v>
      </c>
      <c r="O11">
        <f>IF(AND(A11&gt;0,A11&lt;999),IFERROR(VLOOKUP(results5135[[#This Row],[Card]],U16W[],1,FALSE),0),0)</f>
        <v>74866</v>
      </c>
      <c r="P11">
        <f t="shared" si="1"/>
        <v>10</v>
      </c>
      <c r="Q11" s="3">
        <f t="shared" si="2"/>
        <v>8</v>
      </c>
      <c r="R11" s="3">
        <f t="shared" si="3"/>
        <v>18</v>
      </c>
    </row>
    <row r="12" spans="1:18" x14ac:dyDescent="0.25">
      <c r="A12" s="7">
        <v>11</v>
      </c>
      <c r="B12" s="8">
        <v>80848</v>
      </c>
      <c r="C12" s="8">
        <v>22</v>
      </c>
      <c r="D12" s="9" t="s">
        <v>66</v>
      </c>
      <c r="E12" s="9" t="s">
        <v>15</v>
      </c>
      <c r="F12" s="8">
        <v>3</v>
      </c>
      <c r="G12" s="9" t="s">
        <v>44</v>
      </c>
      <c r="H12" s="9">
        <v>44.24</v>
      </c>
      <c r="I12" s="9">
        <v>45.99</v>
      </c>
      <c r="J12" s="9" t="s">
        <v>348</v>
      </c>
      <c r="K12" s="10">
        <v>55.34</v>
      </c>
      <c r="N12">
        <f t="shared" si="0"/>
        <v>80848</v>
      </c>
      <c r="O12">
        <f>IF(AND(A12&gt;0,A12&lt;999),IFERROR(VLOOKUP(results5135[[#This Row],[Card]],U16W[],1,FALSE),0),0)</f>
        <v>80848</v>
      </c>
      <c r="P12">
        <f t="shared" si="1"/>
        <v>11</v>
      </c>
      <c r="Q12" s="3">
        <f t="shared" si="2"/>
        <v>15</v>
      </c>
      <c r="R12" s="3">
        <f t="shared" si="3"/>
        <v>14</v>
      </c>
    </row>
    <row r="13" spans="1:18" x14ac:dyDescent="0.25">
      <c r="A13" s="11">
        <v>12</v>
      </c>
      <c r="B13" s="12">
        <v>75361</v>
      </c>
      <c r="C13" s="12">
        <v>25</v>
      </c>
      <c r="D13" s="13" t="s">
        <v>67</v>
      </c>
      <c r="E13" s="13" t="s">
        <v>43</v>
      </c>
      <c r="F13" s="12">
        <v>2</v>
      </c>
      <c r="G13" s="13" t="s">
        <v>44</v>
      </c>
      <c r="H13" s="13">
        <v>44.05</v>
      </c>
      <c r="I13" s="13">
        <v>46.31</v>
      </c>
      <c r="J13" s="13" t="s">
        <v>349</v>
      </c>
      <c r="K13" s="14">
        <v>56.46</v>
      </c>
      <c r="N13">
        <f t="shared" si="0"/>
        <v>75361</v>
      </c>
      <c r="O13">
        <f>IF(AND(A13&gt;0,A13&lt;999),IFERROR(VLOOKUP(results5135[[#This Row],[Card]],U16W[],1,FALSE),0),0)</f>
        <v>75361</v>
      </c>
      <c r="P13">
        <f t="shared" si="1"/>
        <v>12</v>
      </c>
      <c r="Q13" s="3">
        <f t="shared" si="2"/>
        <v>13</v>
      </c>
      <c r="R13" s="3">
        <f t="shared" si="3"/>
        <v>17</v>
      </c>
    </row>
    <row r="14" spans="1:18" x14ac:dyDescent="0.25">
      <c r="A14" s="7">
        <v>13</v>
      </c>
      <c r="B14" s="8">
        <v>78814</v>
      </c>
      <c r="C14" s="8">
        <v>78</v>
      </c>
      <c r="D14" s="9" t="s">
        <v>73</v>
      </c>
      <c r="E14" s="9" t="s">
        <v>17</v>
      </c>
      <c r="F14" s="8">
        <v>3</v>
      </c>
      <c r="G14" s="9" t="s">
        <v>44</v>
      </c>
      <c r="H14" s="9">
        <v>45.92</v>
      </c>
      <c r="I14" s="9">
        <v>44.46</v>
      </c>
      <c r="J14" s="9" t="s">
        <v>350</v>
      </c>
      <c r="K14" s="10">
        <v>56.63</v>
      </c>
      <c r="N14">
        <f t="shared" si="0"/>
        <v>78814</v>
      </c>
      <c r="O14">
        <f>IF(AND(A14&gt;0,A14&lt;999),IFERROR(VLOOKUP(results5135[[#This Row],[Card]],U16W[],1,FALSE),0),0)</f>
        <v>78814</v>
      </c>
      <c r="P14">
        <f t="shared" si="1"/>
        <v>13</v>
      </c>
      <c r="Q14" s="3">
        <f t="shared" si="2"/>
        <v>25</v>
      </c>
      <c r="R14" s="3">
        <f t="shared" si="3"/>
        <v>5</v>
      </c>
    </row>
    <row r="15" spans="1:18" x14ac:dyDescent="0.25">
      <c r="A15" s="11">
        <v>14</v>
      </c>
      <c r="B15" s="12">
        <v>81176</v>
      </c>
      <c r="C15" s="12">
        <v>70</v>
      </c>
      <c r="D15" s="13" t="s">
        <v>71</v>
      </c>
      <c r="E15" s="13" t="s">
        <v>16</v>
      </c>
      <c r="F15" s="12">
        <v>3</v>
      </c>
      <c r="G15" s="13" t="s">
        <v>44</v>
      </c>
      <c r="H15" s="13">
        <v>45.24</v>
      </c>
      <c r="I15" s="13">
        <v>45.38</v>
      </c>
      <c r="J15" s="13" t="s">
        <v>351</v>
      </c>
      <c r="K15" s="14">
        <v>58.69</v>
      </c>
      <c r="N15">
        <f t="shared" si="0"/>
        <v>81176</v>
      </c>
      <c r="O15">
        <f>IF(AND(A15&gt;0,A15&lt;999),IFERROR(VLOOKUP(results5135[[#This Row],[Card]],U16W[],1,FALSE),0),0)</f>
        <v>81176</v>
      </c>
      <c r="P15">
        <f t="shared" si="1"/>
        <v>14</v>
      </c>
      <c r="Q15" s="3">
        <f t="shared" si="2"/>
        <v>18</v>
      </c>
      <c r="R15" s="3">
        <f t="shared" si="3"/>
        <v>9</v>
      </c>
    </row>
    <row r="16" spans="1:18" x14ac:dyDescent="0.25">
      <c r="A16" s="7">
        <v>15</v>
      </c>
      <c r="B16" s="8">
        <v>80845</v>
      </c>
      <c r="C16" s="8">
        <v>16</v>
      </c>
      <c r="D16" s="9" t="s">
        <v>77</v>
      </c>
      <c r="E16" s="9" t="s">
        <v>15</v>
      </c>
      <c r="F16" s="8">
        <v>3</v>
      </c>
      <c r="G16" s="9" t="s">
        <v>44</v>
      </c>
      <c r="H16" s="9">
        <v>44.14</v>
      </c>
      <c r="I16" s="9">
        <v>46.94</v>
      </c>
      <c r="J16" s="9" t="s">
        <v>352</v>
      </c>
      <c r="K16" s="10">
        <v>62.64</v>
      </c>
      <c r="N16">
        <f t="shared" si="0"/>
        <v>80845</v>
      </c>
      <c r="O16">
        <f>IF(AND(A16&gt;0,A16&lt;999),IFERROR(VLOOKUP(results5135[[#This Row],[Card]],U16W[],1,FALSE),0),0)</f>
        <v>80845</v>
      </c>
      <c r="P16">
        <f t="shared" si="1"/>
        <v>15</v>
      </c>
      <c r="Q16" s="3">
        <f t="shared" si="2"/>
        <v>14</v>
      </c>
      <c r="R16" s="3">
        <f t="shared" si="3"/>
        <v>19</v>
      </c>
    </row>
    <row r="17" spans="1:18" x14ac:dyDescent="0.25">
      <c r="A17" s="11">
        <v>16</v>
      </c>
      <c r="B17" s="12">
        <v>80905</v>
      </c>
      <c r="C17" s="12">
        <v>21</v>
      </c>
      <c r="D17" s="13" t="s">
        <v>62</v>
      </c>
      <c r="E17" s="13" t="s">
        <v>16</v>
      </c>
      <c r="F17" s="12">
        <v>3</v>
      </c>
      <c r="G17" s="13" t="s">
        <v>44</v>
      </c>
      <c r="H17" s="13">
        <v>45.7</v>
      </c>
      <c r="I17" s="13">
        <v>45.48</v>
      </c>
      <c r="J17" s="13" t="s">
        <v>353</v>
      </c>
      <c r="K17" s="14">
        <v>63.5</v>
      </c>
      <c r="N17">
        <f t="shared" si="0"/>
        <v>80905</v>
      </c>
      <c r="O17">
        <f>IF(AND(A17&gt;0,A17&lt;999),IFERROR(VLOOKUP(results5135[[#This Row],[Card]],U16W[],1,FALSE),0),0)</f>
        <v>80905</v>
      </c>
      <c r="P17">
        <f t="shared" si="1"/>
        <v>16</v>
      </c>
      <c r="Q17" s="3">
        <f t="shared" si="2"/>
        <v>22</v>
      </c>
      <c r="R17" s="3">
        <f t="shared" si="3"/>
        <v>12</v>
      </c>
    </row>
    <row r="18" spans="1:18" x14ac:dyDescent="0.25">
      <c r="A18" s="7">
        <v>17</v>
      </c>
      <c r="B18" s="8">
        <v>81556</v>
      </c>
      <c r="C18" s="8">
        <v>74</v>
      </c>
      <c r="D18" s="9" t="s">
        <v>179</v>
      </c>
      <c r="E18" s="9" t="s">
        <v>19</v>
      </c>
      <c r="F18" s="8">
        <v>3</v>
      </c>
      <c r="G18" s="9" t="s">
        <v>44</v>
      </c>
      <c r="H18" s="9">
        <v>45.84</v>
      </c>
      <c r="I18" s="9">
        <v>46</v>
      </c>
      <c r="J18" s="9" t="s">
        <v>354</v>
      </c>
      <c r="K18" s="10">
        <v>69.17</v>
      </c>
      <c r="N18">
        <f t="shared" si="0"/>
        <v>81556</v>
      </c>
      <c r="O18">
        <f>IF(AND(A18&gt;0,A18&lt;999),IFERROR(VLOOKUP(results5135[[#This Row],[Card]],U16W[],1,FALSE),0),0)</f>
        <v>81556</v>
      </c>
      <c r="P18">
        <f t="shared" si="1"/>
        <v>17</v>
      </c>
      <c r="Q18" s="3">
        <f t="shared" si="2"/>
        <v>23</v>
      </c>
      <c r="R18" s="3">
        <f t="shared" si="3"/>
        <v>15</v>
      </c>
    </row>
    <row r="19" spans="1:18" x14ac:dyDescent="0.25">
      <c r="A19" s="11">
        <v>18</v>
      </c>
      <c r="B19" s="12">
        <v>80966</v>
      </c>
      <c r="C19" s="12">
        <v>23</v>
      </c>
      <c r="D19" s="13" t="s">
        <v>89</v>
      </c>
      <c r="E19" s="13" t="s">
        <v>19</v>
      </c>
      <c r="F19" s="12">
        <v>3</v>
      </c>
      <c r="G19" s="13" t="s">
        <v>44</v>
      </c>
      <c r="H19" s="13">
        <v>45</v>
      </c>
      <c r="I19" s="13">
        <v>47.1</v>
      </c>
      <c r="J19" s="13" t="s">
        <v>355</v>
      </c>
      <c r="K19" s="14">
        <v>71.41</v>
      </c>
      <c r="N19">
        <f t="shared" si="0"/>
        <v>80966</v>
      </c>
      <c r="O19">
        <f>IF(AND(A19&gt;0,A19&lt;999),IFERROR(VLOOKUP(results5135[[#This Row],[Card]],U16W[],1,FALSE),0),0)</f>
        <v>80966</v>
      </c>
      <c r="P19">
        <f t="shared" si="1"/>
        <v>18</v>
      </c>
      <c r="Q19" s="3">
        <f t="shared" si="2"/>
        <v>16</v>
      </c>
      <c r="R19" s="3">
        <f t="shared" si="3"/>
        <v>20</v>
      </c>
    </row>
    <row r="20" spans="1:18" x14ac:dyDescent="0.25">
      <c r="A20" s="7">
        <v>19</v>
      </c>
      <c r="B20" s="8">
        <v>81174</v>
      </c>
      <c r="C20" s="8">
        <v>13</v>
      </c>
      <c r="D20" s="9" t="s">
        <v>106</v>
      </c>
      <c r="E20" s="9" t="s">
        <v>16</v>
      </c>
      <c r="F20" s="8">
        <v>3</v>
      </c>
      <c r="G20" s="9" t="s">
        <v>44</v>
      </c>
      <c r="H20" s="9">
        <v>45.37</v>
      </c>
      <c r="I20" s="9">
        <v>47.57</v>
      </c>
      <c r="J20" s="9" t="s">
        <v>356</v>
      </c>
      <c r="K20" s="10">
        <v>78.63</v>
      </c>
      <c r="N20">
        <f t="shared" si="0"/>
        <v>81174</v>
      </c>
      <c r="O20">
        <f>IF(AND(A20&gt;0,A20&lt;999),IFERROR(VLOOKUP(results5135[[#This Row],[Card]],U16W[],1,FALSE),0),0)</f>
        <v>81174</v>
      </c>
      <c r="P20">
        <f t="shared" si="1"/>
        <v>19</v>
      </c>
      <c r="Q20" s="3">
        <f t="shared" si="2"/>
        <v>20</v>
      </c>
      <c r="R20" s="3">
        <f t="shared" si="3"/>
        <v>25</v>
      </c>
    </row>
    <row r="21" spans="1:18" x14ac:dyDescent="0.25">
      <c r="A21" s="11">
        <v>20</v>
      </c>
      <c r="B21" s="12">
        <v>70311</v>
      </c>
      <c r="C21" s="12">
        <v>1</v>
      </c>
      <c r="D21" s="13" t="s">
        <v>91</v>
      </c>
      <c r="E21" s="13" t="s">
        <v>52</v>
      </c>
      <c r="F21" s="12">
        <v>3</v>
      </c>
      <c r="G21" s="13" t="s">
        <v>44</v>
      </c>
      <c r="H21" s="13">
        <v>41.1</v>
      </c>
      <c r="I21" s="13">
        <v>52.06</v>
      </c>
      <c r="J21" s="13" t="s">
        <v>357</v>
      </c>
      <c r="K21" s="14">
        <v>80.52</v>
      </c>
      <c r="N21">
        <f t="shared" si="0"/>
        <v>70311</v>
      </c>
      <c r="O21">
        <f>IF(AND(A21&gt;0,A21&lt;999),IFERROR(VLOOKUP(results5135[[#This Row],[Card]],U16W[],1,FALSE),0),0)</f>
        <v>70311</v>
      </c>
      <c r="P21">
        <f t="shared" si="1"/>
        <v>20</v>
      </c>
      <c r="Q21" s="3">
        <f t="shared" si="2"/>
        <v>2</v>
      </c>
      <c r="R21" s="3">
        <f t="shared" si="3"/>
        <v>50</v>
      </c>
    </row>
    <row r="22" spans="1:18" x14ac:dyDescent="0.25">
      <c r="A22" s="7">
        <v>21</v>
      </c>
      <c r="B22" s="8">
        <v>75524</v>
      </c>
      <c r="C22" s="8">
        <v>28</v>
      </c>
      <c r="D22" s="9" t="s">
        <v>160</v>
      </c>
      <c r="E22" s="9" t="s">
        <v>16</v>
      </c>
      <c r="F22" s="8">
        <v>2</v>
      </c>
      <c r="G22" s="9" t="s">
        <v>44</v>
      </c>
      <c r="H22" s="9">
        <v>45.88</v>
      </c>
      <c r="I22" s="9">
        <v>47.38</v>
      </c>
      <c r="J22" s="9" t="s">
        <v>358</v>
      </c>
      <c r="K22" s="10">
        <v>81.37</v>
      </c>
      <c r="N22">
        <f t="shared" si="0"/>
        <v>75524</v>
      </c>
      <c r="O22">
        <f>IF(AND(A22&gt;0,A22&lt;999),IFERROR(VLOOKUP(results5135[[#This Row],[Card]],U16W[],1,FALSE),0),0)</f>
        <v>75524</v>
      </c>
      <c r="P22">
        <f t="shared" si="1"/>
        <v>21</v>
      </c>
      <c r="Q22" s="3">
        <f t="shared" si="2"/>
        <v>24</v>
      </c>
      <c r="R22" s="3">
        <f t="shared" si="3"/>
        <v>24</v>
      </c>
    </row>
    <row r="23" spans="1:18" x14ac:dyDescent="0.25">
      <c r="A23" s="11">
        <v>22</v>
      </c>
      <c r="B23" s="12">
        <v>80543</v>
      </c>
      <c r="C23" s="12">
        <v>2</v>
      </c>
      <c r="D23" s="13" t="s">
        <v>113</v>
      </c>
      <c r="E23" s="13" t="s">
        <v>45</v>
      </c>
      <c r="F23" s="12">
        <v>2</v>
      </c>
      <c r="G23" s="13" t="s">
        <v>44</v>
      </c>
      <c r="H23" s="13">
        <v>45.26</v>
      </c>
      <c r="I23" s="13">
        <v>48.37</v>
      </c>
      <c r="J23" s="13" t="s">
        <v>359</v>
      </c>
      <c r="K23" s="14">
        <v>84.55</v>
      </c>
      <c r="N23">
        <f t="shared" si="0"/>
        <v>80543</v>
      </c>
      <c r="O23">
        <f>IF(AND(A23&gt;0,A23&lt;999),IFERROR(VLOOKUP(results5135[[#This Row],[Card]],U16W[],1,FALSE),0),0)</f>
        <v>80543</v>
      </c>
      <c r="P23">
        <f t="shared" si="1"/>
        <v>22</v>
      </c>
      <c r="Q23" s="3">
        <f t="shared" si="2"/>
        <v>19</v>
      </c>
      <c r="R23" s="3">
        <f t="shared" si="3"/>
        <v>30</v>
      </c>
    </row>
    <row r="24" spans="1:18" x14ac:dyDescent="0.25">
      <c r="A24" s="7">
        <v>23</v>
      </c>
      <c r="B24" s="8">
        <v>77192</v>
      </c>
      <c r="C24" s="8">
        <v>29</v>
      </c>
      <c r="D24" s="9" t="s">
        <v>97</v>
      </c>
      <c r="E24" s="9" t="s">
        <v>20</v>
      </c>
      <c r="F24" s="8">
        <v>2</v>
      </c>
      <c r="G24" s="9" t="s">
        <v>44</v>
      </c>
      <c r="H24" s="9">
        <v>45.58</v>
      </c>
      <c r="I24" s="9">
        <v>48.06</v>
      </c>
      <c r="J24" s="9" t="s">
        <v>360</v>
      </c>
      <c r="K24" s="10">
        <v>84.64</v>
      </c>
      <c r="N24">
        <f t="shared" si="0"/>
        <v>77192</v>
      </c>
      <c r="O24">
        <f>IF(AND(A24&gt;0,A24&lt;999),IFERROR(VLOOKUP(results5135[[#This Row],[Card]],U16W[],1,FALSE),0),0)</f>
        <v>77192</v>
      </c>
      <c r="P24">
        <f t="shared" si="1"/>
        <v>23</v>
      </c>
      <c r="Q24" s="3">
        <f t="shared" si="2"/>
        <v>21</v>
      </c>
      <c r="R24" s="3">
        <f t="shared" si="3"/>
        <v>28</v>
      </c>
    </row>
    <row r="25" spans="1:18" x14ac:dyDescent="0.25">
      <c r="A25" s="11">
        <v>24</v>
      </c>
      <c r="B25" s="12">
        <v>76810</v>
      </c>
      <c r="C25" s="12">
        <v>35</v>
      </c>
      <c r="D25" s="13" t="s">
        <v>114</v>
      </c>
      <c r="E25" s="13" t="s">
        <v>28</v>
      </c>
      <c r="F25" s="12">
        <v>2</v>
      </c>
      <c r="G25" s="13" t="s">
        <v>44</v>
      </c>
      <c r="H25" s="13">
        <v>46.28</v>
      </c>
      <c r="I25" s="13">
        <v>47.37</v>
      </c>
      <c r="J25" s="13" t="s">
        <v>361</v>
      </c>
      <c r="K25" s="14">
        <v>84.73</v>
      </c>
      <c r="N25">
        <f t="shared" si="0"/>
        <v>76810</v>
      </c>
      <c r="O25">
        <f>IF(AND(A25&gt;0,A25&lt;999),IFERROR(VLOOKUP(results5135[[#This Row],[Card]],U16W[],1,FALSE),0),0)</f>
        <v>76810</v>
      </c>
      <c r="P25">
        <f t="shared" si="1"/>
        <v>24</v>
      </c>
      <c r="Q25" s="3">
        <f t="shared" si="2"/>
        <v>27</v>
      </c>
      <c r="R25" s="3">
        <f t="shared" si="3"/>
        <v>23</v>
      </c>
    </row>
    <row r="26" spans="1:18" x14ac:dyDescent="0.25">
      <c r="A26" s="7">
        <v>25</v>
      </c>
      <c r="B26" s="8">
        <v>82058</v>
      </c>
      <c r="C26" s="8">
        <v>24</v>
      </c>
      <c r="D26" s="9" t="s">
        <v>83</v>
      </c>
      <c r="E26" s="9" t="s">
        <v>14</v>
      </c>
      <c r="F26" s="8">
        <v>3</v>
      </c>
      <c r="G26" s="9" t="s">
        <v>44</v>
      </c>
      <c r="H26" s="9">
        <v>47.12</v>
      </c>
      <c r="I26" s="9">
        <v>47.16</v>
      </c>
      <c r="J26" s="9" t="s">
        <v>362</v>
      </c>
      <c r="K26" s="10">
        <v>90.14</v>
      </c>
      <c r="N26">
        <f t="shared" si="0"/>
        <v>82058</v>
      </c>
      <c r="O26">
        <f>IF(AND(A26&gt;0,A26&lt;999),IFERROR(VLOOKUP(results5135[[#This Row],[Card]],U16W[],1,FALSE),0),0)</f>
        <v>82058</v>
      </c>
      <c r="P26">
        <f t="shared" si="1"/>
        <v>25</v>
      </c>
      <c r="Q26" s="3">
        <f t="shared" si="2"/>
        <v>34</v>
      </c>
      <c r="R26" s="3">
        <f t="shared" si="3"/>
        <v>21</v>
      </c>
    </row>
    <row r="27" spans="1:18" x14ac:dyDescent="0.25">
      <c r="A27" s="11">
        <v>26</v>
      </c>
      <c r="B27" s="12">
        <v>80880</v>
      </c>
      <c r="C27" s="12">
        <v>32</v>
      </c>
      <c r="D27" s="13" t="s">
        <v>101</v>
      </c>
      <c r="E27" s="13" t="s">
        <v>14</v>
      </c>
      <c r="F27" s="12">
        <v>3</v>
      </c>
      <c r="G27" s="13" t="s">
        <v>44</v>
      </c>
      <c r="H27" s="13">
        <v>46.6</v>
      </c>
      <c r="I27" s="13">
        <v>47.97</v>
      </c>
      <c r="J27" s="13" t="s">
        <v>363</v>
      </c>
      <c r="K27" s="14">
        <v>92.63</v>
      </c>
      <c r="N27">
        <f t="shared" si="0"/>
        <v>80880</v>
      </c>
      <c r="O27">
        <f>IF(AND(A27&gt;0,A27&lt;999),IFERROR(VLOOKUP(results5135[[#This Row],[Card]],U16W[],1,FALSE),0),0)</f>
        <v>80880</v>
      </c>
      <c r="P27">
        <f t="shared" si="1"/>
        <v>26</v>
      </c>
      <c r="Q27" s="3">
        <f t="shared" si="2"/>
        <v>31</v>
      </c>
      <c r="R27" s="3">
        <f t="shared" si="3"/>
        <v>27</v>
      </c>
    </row>
    <row r="28" spans="1:18" x14ac:dyDescent="0.25">
      <c r="A28" s="7">
        <v>27</v>
      </c>
      <c r="B28" s="8">
        <v>78558</v>
      </c>
      <c r="C28" s="8">
        <v>39</v>
      </c>
      <c r="D28" s="9" t="s">
        <v>103</v>
      </c>
      <c r="E28" s="9" t="s">
        <v>14</v>
      </c>
      <c r="F28" s="8">
        <v>2</v>
      </c>
      <c r="G28" s="9" t="s">
        <v>44</v>
      </c>
      <c r="H28" s="9">
        <v>46.39</v>
      </c>
      <c r="I28" s="9">
        <v>48.31</v>
      </c>
      <c r="J28" s="9" t="s">
        <v>364</v>
      </c>
      <c r="K28" s="10">
        <v>93.75</v>
      </c>
      <c r="N28">
        <f t="shared" si="0"/>
        <v>78558</v>
      </c>
      <c r="O28">
        <f>IF(AND(A28&gt;0,A28&lt;999),IFERROR(VLOOKUP(results5135[[#This Row],[Card]],U16W[],1,FALSE),0),0)</f>
        <v>78558</v>
      </c>
      <c r="P28">
        <f t="shared" si="1"/>
        <v>27</v>
      </c>
      <c r="Q28" s="3">
        <f t="shared" si="2"/>
        <v>28</v>
      </c>
      <c r="R28" s="3">
        <f t="shared" si="3"/>
        <v>29</v>
      </c>
    </row>
    <row r="29" spans="1:18" x14ac:dyDescent="0.25">
      <c r="A29" s="11">
        <v>28</v>
      </c>
      <c r="B29" s="12">
        <v>77469</v>
      </c>
      <c r="C29" s="12">
        <v>36</v>
      </c>
      <c r="D29" s="13" t="s">
        <v>92</v>
      </c>
      <c r="E29" s="13" t="s">
        <v>17</v>
      </c>
      <c r="F29" s="12">
        <v>2</v>
      </c>
      <c r="G29" s="13" t="s">
        <v>44</v>
      </c>
      <c r="H29" s="13">
        <v>46.66</v>
      </c>
      <c r="I29" s="13">
        <v>48.74</v>
      </c>
      <c r="J29" s="13" t="s">
        <v>365</v>
      </c>
      <c r="K29" s="14">
        <v>99.76</v>
      </c>
      <c r="N29">
        <f t="shared" si="0"/>
        <v>77469</v>
      </c>
      <c r="O29">
        <f>IF(AND(A29&gt;0,A29&lt;999),IFERROR(VLOOKUP(results5135[[#This Row],[Card]],U16W[],1,FALSE),0),0)</f>
        <v>77469</v>
      </c>
      <c r="P29">
        <f t="shared" si="1"/>
        <v>28</v>
      </c>
      <c r="Q29" s="3">
        <f t="shared" si="2"/>
        <v>32</v>
      </c>
      <c r="R29" s="3">
        <f t="shared" si="3"/>
        <v>31</v>
      </c>
    </row>
    <row r="30" spans="1:18" x14ac:dyDescent="0.25">
      <c r="A30" s="7">
        <v>29</v>
      </c>
      <c r="B30" s="8">
        <v>80889</v>
      </c>
      <c r="C30" s="8">
        <v>41</v>
      </c>
      <c r="D30" s="9" t="s">
        <v>139</v>
      </c>
      <c r="E30" s="9" t="s">
        <v>17</v>
      </c>
      <c r="F30" s="8">
        <v>3</v>
      </c>
      <c r="G30" s="9" t="s">
        <v>44</v>
      </c>
      <c r="H30" s="9">
        <v>46.49</v>
      </c>
      <c r="I30" s="9">
        <v>49.18</v>
      </c>
      <c r="J30" s="9" t="s">
        <v>211</v>
      </c>
      <c r="K30" s="10">
        <v>102.08</v>
      </c>
      <c r="N30">
        <f t="shared" si="0"/>
        <v>80889</v>
      </c>
      <c r="O30">
        <f>IF(AND(A30&gt;0,A30&lt;999),IFERROR(VLOOKUP(results5135[[#This Row],[Card]],U16W[],1,FALSE),0),0)</f>
        <v>80889</v>
      </c>
      <c r="P30">
        <f t="shared" si="1"/>
        <v>29</v>
      </c>
      <c r="Q30" s="3">
        <f t="shared" si="2"/>
        <v>29</v>
      </c>
      <c r="R30" s="3">
        <f t="shared" si="3"/>
        <v>32</v>
      </c>
    </row>
    <row r="31" spans="1:18" x14ac:dyDescent="0.25">
      <c r="A31" s="11">
        <v>30</v>
      </c>
      <c r="B31" s="12">
        <v>77254</v>
      </c>
      <c r="C31" s="12">
        <v>72</v>
      </c>
      <c r="D31" s="13" t="s">
        <v>158</v>
      </c>
      <c r="E31" s="13" t="s">
        <v>50</v>
      </c>
      <c r="F31" s="12">
        <v>2</v>
      </c>
      <c r="G31" s="13" t="s">
        <v>44</v>
      </c>
      <c r="H31" s="13">
        <v>48.12</v>
      </c>
      <c r="I31" s="13">
        <v>49.7</v>
      </c>
      <c r="J31" s="13" t="s">
        <v>219</v>
      </c>
      <c r="K31" s="14">
        <v>120.56</v>
      </c>
      <c r="N31">
        <f t="shared" si="0"/>
        <v>77254</v>
      </c>
      <c r="O31">
        <f>IF(AND(A31&gt;0,A31&lt;999),IFERROR(VLOOKUP(results5135[[#This Row],[Card]],U16W[],1,FALSE),0),0)</f>
        <v>77254</v>
      </c>
      <c r="P31">
        <f t="shared" si="1"/>
        <v>30</v>
      </c>
      <c r="Q31" s="3">
        <f t="shared" si="2"/>
        <v>39</v>
      </c>
      <c r="R31" s="3">
        <f t="shared" si="3"/>
        <v>35</v>
      </c>
    </row>
    <row r="32" spans="1:18" x14ac:dyDescent="0.25">
      <c r="A32" s="7">
        <v>31</v>
      </c>
      <c r="B32" s="8">
        <v>81195</v>
      </c>
      <c r="C32" s="8">
        <v>53</v>
      </c>
      <c r="D32" s="9" t="s">
        <v>176</v>
      </c>
      <c r="E32" s="9" t="s">
        <v>17</v>
      </c>
      <c r="F32" s="8">
        <v>3</v>
      </c>
      <c r="G32" s="9" t="s">
        <v>44</v>
      </c>
      <c r="H32" s="9">
        <v>47.86</v>
      </c>
      <c r="I32" s="9">
        <v>49.99</v>
      </c>
      <c r="J32" s="9" t="s">
        <v>366</v>
      </c>
      <c r="K32" s="10">
        <v>120.82</v>
      </c>
      <c r="N32">
        <f t="shared" si="0"/>
        <v>81195</v>
      </c>
      <c r="O32">
        <f>IF(AND(A32&gt;0,A32&lt;999),IFERROR(VLOOKUP(results5135[[#This Row],[Card]],U16W[],1,FALSE),0),0)</f>
        <v>81195</v>
      </c>
      <c r="P32">
        <f t="shared" si="1"/>
        <v>31</v>
      </c>
      <c r="Q32" s="3">
        <f t="shared" si="2"/>
        <v>36</v>
      </c>
      <c r="R32" s="3">
        <f t="shared" si="3"/>
        <v>37</v>
      </c>
    </row>
    <row r="33" spans="1:18" x14ac:dyDescent="0.25">
      <c r="A33" s="11">
        <v>32</v>
      </c>
      <c r="B33" s="12">
        <v>78412</v>
      </c>
      <c r="C33" s="12">
        <v>40</v>
      </c>
      <c r="D33" s="13" t="s">
        <v>126</v>
      </c>
      <c r="E33" s="13" t="s">
        <v>28</v>
      </c>
      <c r="F33" s="12">
        <v>3</v>
      </c>
      <c r="G33" s="13" t="s">
        <v>44</v>
      </c>
      <c r="H33" s="13">
        <v>48.19</v>
      </c>
      <c r="I33" s="13">
        <v>50.34</v>
      </c>
      <c r="J33" s="13" t="s">
        <v>367</v>
      </c>
      <c r="K33" s="14">
        <v>126.66</v>
      </c>
      <c r="N33">
        <f t="shared" si="0"/>
        <v>78412</v>
      </c>
      <c r="O33">
        <f>IF(AND(A33&gt;0,A33&lt;999),IFERROR(VLOOKUP(results5135[[#This Row],[Card]],U16W[],1,FALSE),0),0)</f>
        <v>78412</v>
      </c>
      <c r="P33">
        <f t="shared" si="1"/>
        <v>32</v>
      </c>
      <c r="Q33" s="3">
        <f t="shared" si="2"/>
        <v>40</v>
      </c>
      <c r="R33" s="3">
        <f t="shared" si="3"/>
        <v>40</v>
      </c>
    </row>
    <row r="34" spans="1:18" x14ac:dyDescent="0.25">
      <c r="A34" s="7">
        <v>33</v>
      </c>
      <c r="B34" s="8">
        <v>80959</v>
      </c>
      <c r="C34" s="8">
        <v>38</v>
      </c>
      <c r="D34" s="9" t="s">
        <v>130</v>
      </c>
      <c r="E34" s="9" t="s">
        <v>19</v>
      </c>
      <c r="F34" s="8">
        <v>3</v>
      </c>
      <c r="G34" s="9" t="s">
        <v>44</v>
      </c>
      <c r="H34" s="9">
        <v>47.96</v>
      </c>
      <c r="I34" s="9">
        <v>50.78</v>
      </c>
      <c r="J34" s="9" t="s">
        <v>368</v>
      </c>
      <c r="K34" s="10">
        <v>128.46</v>
      </c>
      <c r="N34">
        <f t="shared" ref="N34:N65" si="4">B34</f>
        <v>80959</v>
      </c>
      <c r="O34">
        <f>IF(AND(A34&gt;0,A34&lt;999),IFERROR(VLOOKUP(results5135[[#This Row],[Card]],U16W[],1,FALSE),0),0)</f>
        <v>80959</v>
      </c>
      <c r="P34">
        <f t="shared" ref="P34:P65" si="5">A34</f>
        <v>33</v>
      </c>
      <c r="Q34" s="3">
        <f t="shared" ref="Q34:Q65" si="6">IFERROR(_xlfn.RANK.EQ(H34,$H$2:$H$79,1),999)</f>
        <v>37</v>
      </c>
      <c r="R34" s="3">
        <f t="shared" ref="R34:R65" si="7">IFERROR(_xlfn.RANK.EQ(I34,$I$2:$I$79,1),999)</f>
        <v>44</v>
      </c>
    </row>
    <row r="35" spans="1:18" x14ac:dyDescent="0.25">
      <c r="A35" s="11">
        <v>34</v>
      </c>
      <c r="B35" s="12">
        <v>80504</v>
      </c>
      <c r="C35" s="12">
        <v>20</v>
      </c>
      <c r="D35" s="13" t="s">
        <v>156</v>
      </c>
      <c r="E35" s="13" t="s">
        <v>75</v>
      </c>
      <c r="F35" s="12">
        <v>3</v>
      </c>
      <c r="G35" s="13" t="s">
        <v>44</v>
      </c>
      <c r="H35" s="13">
        <v>48.05</v>
      </c>
      <c r="I35" s="13">
        <v>50.8</v>
      </c>
      <c r="J35" s="13" t="s">
        <v>369</v>
      </c>
      <c r="K35" s="14">
        <v>129.41</v>
      </c>
      <c r="N35">
        <f t="shared" si="4"/>
        <v>80504</v>
      </c>
      <c r="O35">
        <f>IF(AND(A35&gt;0,A35&lt;999),IFERROR(VLOOKUP(results5135[[#This Row],[Card]],U16W[],1,FALSE),0),0)</f>
        <v>80504</v>
      </c>
      <c r="P35">
        <f t="shared" si="5"/>
        <v>34</v>
      </c>
      <c r="Q35" s="3">
        <f t="shared" si="6"/>
        <v>38</v>
      </c>
      <c r="R35" s="3">
        <f t="shared" si="7"/>
        <v>45</v>
      </c>
    </row>
    <row r="36" spans="1:18" x14ac:dyDescent="0.25">
      <c r="A36" s="7">
        <v>35</v>
      </c>
      <c r="B36" s="8">
        <v>80983</v>
      </c>
      <c r="C36" s="8">
        <v>37</v>
      </c>
      <c r="D36" s="9" t="s">
        <v>99</v>
      </c>
      <c r="E36" s="9" t="s">
        <v>19</v>
      </c>
      <c r="F36" s="8">
        <v>3</v>
      </c>
      <c r="G36" s="9" t="s">
        <v>44</v>
      </c>
      <c r="H36" s="9">
        <v>48.7</v>
      </c>
      <c r="I36" s="9">
        <v>50.16</v>
      </c>
      <c r="J36" s="9" t="s">
        <v>370</v>
      </c>
      <c r="K36" s="10">
        <v>129.5</v>
      </c>
      <c r="N36">
        <f t="shared" si="4"/>
        <v>80983</v>
      </c>
      <c r="O36">
        <f>IF(AND(A36&gt;0,A36&lt;999),IFERROR(VLOOKUP(results5135[[#This Row],[Card]],U16W[],1,FALSE),0),0)</f>
        <v>80983</v>
      </c>
      <c r="P36">
        <f t="shared" si="5"/>
        <v>35</v>
      </c>
      <c r="Q36" s="3">
        <f t="shared" si="6"/>
        <v>43</v>
      </c>
      <c r="R36" s="3">
        <f t="shared" si="7"/>
        <v>39</v>
      </c>
    </row>
    <row r="37" spans="1:18" x14ac:dyDescent="0.25">
      <c r="A37" s="11">
        <v>36</v>
      </c>
      <c r="B37" s="12">
        <v>88141</v>
      </c>
      <c r="C37" s="12">
        <v>43</v>
      </c>
      <c r="D37" s="13" t="s">
        <v>150</v>
      </c>
      <c r="E37" s="13" t="s">
        <v>14</v>
      </c>
      <c r="F37" s="12">
        <v>3</v>
      </c>
      <c r="G37" s="13" t="s">
        <v>44</v>
      </c>
      <c r="H37" s="13">
        <v>49.17</v>
      </c>
      <c r="I37" s="13">
        <v>49.75</v>
      </c>
      <c r="J37" s="13" t="s">
        <v>371</v>
      </c>
      <c r="K37" s="14">
        <v>130.01</v>
      </c>
      <c r="N37">
        <f t="shared" si="4"/>
        <v>88141</v>
      </c>
      <c r="O37">
        <f>IF(AND(A37&gt;0,A37&lt;999),IFERROR(VLOOKUP(results5135[[#This Row],[Card]],U16W[],1,FALSE),0),0)</f>
        <v>88141</v>
      </c>
      <c r="P37">
        <f t="shared" si="5"/>
        <v>36</v>
      </c>
      <c r="Q37" s="3">
        <f t="shared" si="6"/>
        <v>45</v>
      </c>
      <c r="R37" s="3">
        <f t="shared" si="7"/>
        <v>36</v>
      </c>
    </row>
    <row r="38" spans="1:18" x14ac:dyDescent="0.25">
      <c r="A38" s="7">
        <v>37</v>
      </c>
      <c r="B38" s="8">
        <v>80972</v>
      </c>
      <c r="C38" s="8">
        <v>51</v>
      </c>
      <c r="D38" s="9" t="s">
        <v>111</v>
      </c>
      <c r="E38" s="9" t="s">
        <v>19</v>
      </c>
      <c r="F38" s="8">
        <v>3</v>
      </c>
      <c r="G38" s="9" t="s">
        <v>44</v>
      </c>
      <c r="H38" s="9">
        <v>49.73</v>
      </c>
      <c r="I38" s="9">
        <v>49.47</v>
      </c>
      <c r="J38" s="9" t="s">
        <v>372</v>
      </c>
      <c r="K38" s="10">
        <v>132.41999999999999</v>
      </c>
      <c r="N38">
        <f t="shared" si="4"/>
        <v>80972</v>
      </c>
      <c r="O38">
        <f>IF(AND(A38&gt;0,A38&lt;999),IFERROR(VLOOKUP(results5135[[#This Row],[Card]],U16W[],1,FALSE),0),0)</f>
        <v>80972</v>
      </c>
      <c r="P38">
        <f t="shared" si="5"/>
        <v>37</v>
      </c>
      <c r="Q38" s="3">
        <f t="shared" si="6"/>
        <v>49</v>
      </c>
      <c r="R38" s="3">
        <f t="shared" si="7"/>
        <v>34</v>
      </c>
    </row>
    <row r="39" spans="1:18" x14ac:dyDescent="0.25">
      <c r="A39" s="11">
        <v>38</v>
      </c>
      <c r="B39" s="12">
        <v>77393</v>
      </c>
      <c r="C39" s="12">
        <v>30</v>
      </c>
      <c r="D39" s="13" t="s">
        <v>94</v>
      </c>
      <c r="E39" s="13" t="s">
        <v>20</v>
      </c>
      <c r="F39" s="12">
        <v>2</v>
      </c>
      <c r="G39" s="13" t="s">
        <v>44</v>
      </c>
      <c r="H39" s="13">
        <v>48.43</v>
      </c>
      <c r="I39" s="13">
        <v>50.86</v>
      </c>
      <c r="J39" s="13" t="s">
        <v>373</v>
      </c>
      <c r="K39" s="14">
        <v>133.19</v>
      </c>
      <c r="N39">
        <f t="shared" si="4"/>
        <v>77393</v>
      </c>
      <c r="O39">
        <f>IF(AND(A39&gt;0,A39&lt;999),IFERROR(VLOOKUP(results5135[[#This Row],[Card]],U16W[],1,FALSE),0),0)</f>
        <v>77393</v>
      </c>
      <c r="P39">
        <f t="shared" si="5"/>
        <v>38</v>
      </c>
      <c r="Q39" s="3">
        <f t="shared" si="6"/>
        <v>42</v>
      </c>
      <c r="R39" s="3">
        <f t="shared" si="7"/>
        <v>47</v>
      </c>
    </row>
    <row r="40" spans="1:18" x14ac:dyDescent="0.25">
      <c r="A40" s="7">
        <v>39</v>
      </c>
      <c r="B40" s="8">
        <v>82165</v>
      </c>
      <c r="C40" s="8">
        <v>14</v>
      </c>
      <c r="D40" s="9" t="s">
        <v>123</v>
      </c>
      <c r="E40" s="9" t="s">
        <v>49</v>
      </c>
      <c r="F40" s="8">
        <v>3</v>
      </c>
      <c r="G40" s="9" t="s">
        <v>44</v>
      </c>
      <c r="H40" s="9">
        <v>48.23</v>
      </c>
      <c r="I40" s="9">
        <v>51.28</v>
      </c>
      <c r="J40" s="9" t="s">
        <v>374</v>
      </c>
      <c r="K40" s="10">
        <v>135.08000000000001</v>
      </c>
      <c r="N40">
        <f t="shared" si="4"/>
        <v>82165</v>
      </c>
      <c r="O40">
        <f>IF(AND(A40&gt;0,A40&lt;999),IFERROR(VLOOKUP(results5135[[#This Row],[Card]],U16W[],1,FALSE),0),0)</f>
        <v>82165</v>
      </c>
      <c r="P40">
        <f t="shared" si="5"/>
        <v>39</v>
      </c>
      <c r="Q40" s="3">
        <f t="shared" si="6"/>
        <v>41</v>
      </c>
      <c r="R40" s="3">
        <f t="shared" si="7"/>
        <v>48</v>
      </c>
    </row>
    <row r="41" spans="1:18" x14ac:dyDescent="0.25">
      <c r="A41" s="11">
        <v>40</v>
      </c>
      <c r="B41" s="12">
        <v>85769</v>
      </c>
      <c r="C41" s="12">
        <v>44</v>
      </c>
      <c r="D41" s="13" t="s">
        <v>135</v>
      </c>
      <c r="E41" s="13" t="s">
        <v>14</v>
      </c>
      <c r="F41" s="12">
        <v>2</v>
      </c>
      <c r="G41" s="13" t="s">
        <v>44</v>
      </c>
      <c r="H41" s="13">
        <v>49.06</v>
      </c>
      <c r="I41" s="13">
        <v>50.53</v>
      </c>
      <c r="J41" s="13" t="s">
        <v>375</v>
      </c>
      <c r="K41" s="14">
        <v>135.77000000000001</v>
      </c>
      <c r="N41">
        <f t="shared" si="4"/>
        <v>85769</v>
      </c>
      <c r="O41">
        <f>IF(AND(A41&gt;0,A41&lt;999),IFERROR(VLOOKUP(results5135[[#This Row],[Card]],U16W[],1,FALSE),0),0)</f>
        <v>85769</v>
      </c>
      <c r="P41">
        <f t="shared" si="5"/>
        <v>40</v>
      </c>
      <c r="Q41" s="3">
        <f t="shared" si="6"/>
        <v>44</v>
      </c>
      <c r="R41" s="3">
        <f t="shared" si="7"/>
        <v>42</v>
      </c>
    </row>
    <row r="42" spans="1:18" x14ac:dyDescent="0.25">
      <c r="A42" s="7">
        <v>41</v>
      </c>
      <c r="B42" s="8">
        <v>80882</v>
      </c>
      <c r="C42" s="8">
        <v>54</v>
      </c>
      <c r="D42" s="9" t="s">
        <v>128</v>
      </c>
      <c r="E42" s="9" t="s">
        <v>14</v>
      </c>
      <c r="F42" s="8">
        <v>3</v>
      </c>
      <c r="G42" s="9" t="s">
        <v>44</v>
      </c>
      <c r="H42" s="9">
        <v>49.71</v>
      </c>
      <c r="I42" s="9">
        <v>50.56</v>
      </c>
      <c r="J42" s="9" t="s">
        <v>376</v>
      </c>
      <c r="K42" s="10">
        <v>141.61000000000001</v>
      </c>
      <c r="N42">
        <f t="shared" si="4"/>
        <v>80882</v>
      </c>
      <c r="O42">
        <f>IF(AND(A42&gt;0,A42&lt;999),IFERROR(VLOOKUP(results5135[[#This Row],[Card]],U16W[],1,FALSE),0),0)</f>
        <v>80882</v>
      </c>
      <c r="P42">
        <f t="shared" si="5"/>
        <v>41</v>
      </c>
      <c r="Q42" s="3">
        <f t="shared" si="6"/>
        <v>48</v>
      </c>
      <c r="R42" s="3">
        <f t="shared" si="7"/>
        <v>43</v>
      </c>
    </row>
    <row r="43" spans="1:18" x14ac:dyDescent="0.25">
      <c r="A43" s="11">
        <v>42</v>
      </c>
      <c r="B43" s="12">
        <v>74658</v>
      </c>
      <c r="C43" s="12">
        <v>48</v>
      </c>
      <c r="D43" s="13" t="s">
        <v>132</v>
      </c>
      <c r="E43" s="13" t="s">
        <v>14</v>
      </c>
      <c r="F43" s="12">
        <v>2</v>
      </c>
      <c r="G43" s="13" t="s">
        <v>44</v>
      </c>
      <c r="H43" s="13">
        <v>50.05</v>
      </c>
      <c r="I43" s="13">
        <v>50.43</v>
      </c>
      <c r="J43" s="13" t="s">
        <v>377</v>
      </c>
      <c r="K43" s="14">
        <v>143.41999999999999</v>
      </c>
      <c r="N43">
        <f t="shared" si="4"/>
        <v>74658</v>
      </c>
      <c r="O43">
        <f>IF(AND(A43&gt;0,A43&lt;999),IFERROR(VLOOKUP(results5135[[#This Row],[Card]],U16W[],1,FALSE),0),0)</f>
        <v>74658</v>
      </c>
      <c r="P43">
        <f t="shared" si="5"/>
        <v>42</v>
      </c>
      <c r="Q43" s="3">
        <f t="shared" si="6"/>
        <v>50</v>
      </c>
      <c r="R43" s="3">
        <f t="shared" si="7"/>
        <v>41</v>
      </c>
    </row>
    <row r="44" spans="1:18" x14ac:dyDescent="0.25">
      <c r="A44" s="7">
        <v>43</v>
      </c>
      <c r="B44" s="8">
        <v>80895</v>
      </c>
      <c r="C44" s="8">
        <v>55</v>
      </c>
      <c r="D44" s="9" t="s">
        <v>120</v>
      </c>
      <c r="E44" s="9" t="s">
        <v>17</v>
      </c>
      <c r="F44" s="8">
        <v>3</v>
      </c>
      <c r="G44" s="9" t="s">
        <v>44</v>
      </c>
      <c r="H44" s="9">
        <v>49.52</v>
      </c>
      <c r="I44" s="9">
        <v>51.69</v>
      </c>
      <c r="J44" s="9" t="s">
        <v>378</v>
      </c>
      <c r="K44" s="10">
        <v>149.69</v>
      </c>
      <c r="N44">
        <f t="shared" si="4"/>
        <v>80895</v>
      </c>
      <c r="O44">
        <f>IF(AND(A44&gt;0,A44&lt;999),IFERROR(VLOOKUP(results5135[[#This Row],[Card]],U16W[],1,FALSE),0),0)</f>
        <v>80895</v>
      </c>
      <c r="P44">
        <f t="shared" si="5"/>
        <v>43</v>
      </c>
      <c r="Q44" s="3">
        <f t="shared" si="6"/>
        <v>46</v>
      </c>
      <c r="R44" s="3">
        <f t="shared" si="7"/>
        <v>49</v>
      </c>
    </row>
    <row r="45" spans="1:18" x14ac:dyDescent="0.25">
      <c r="A45" s="11">
        <v>44</v>
      </c>
      <c r="B45" s="12">
        <v>85771</v>
      </c>
      <c r="C45" s="12">
        <v>76</v>
      </c>
      <c r="D45" s="13" t="s">
        <v>134</v>
      </c>
      <c r="E45" s="13" t="s">
        <v>14</v>
      </c>
      <c r="F45" s="12">
        <v>2</v>
      </c>
      <c r="G45" s="13" t="s">
        <v>44</v>
      </c>
      <c r="H45" s="13">
        <v>50.42</v>
      </c>
      <c r="I45" s="13">
        <v>50.82</v>
      </c>
      <c r="J45" s="13" t="s">
        <v>379</v>
      </c>
      <c r="K45" s="14">
        <v>149.94999999999999</v>
      </c>
      <c r="N45">
        <f t="shared" si="4"/>
        <v>85771</v>
      </c>
      <c r="O45">
        <f>IF(AND(A45&gt;0,A45&lt;999),IFERROR(VLOOKUP(results5135[[#This Row],[Card]],U16W[],1,FALSE),0),0)</f>
        <v>85771</v>
      </c>
      <c r="P45">
        <f t="shared" si="5"/>
        <v>44</v>
      </c>
      <c r="Q45" s="3">
        <f t="shared" si="6"/>
        <v>51</v>
      </c>
      <c r="R45" s="3">
        <f t="shared" si="7"/>
        <v>46</v>
      </c>
    </row>
    <row r="46" spans="1:18" x14ac:dyDescent="0.25">
      <c r="A46" s="7">
        <v>45</v>
      </c>
      <c r="B46" s="8">
        <v>80879</v>
      </c>
      <c r="C46" s="8">
        <v>59</v>
      </c>
      <c r="D46" s="9" t="s">
        <v>147</v>
      </c>
      <c r="E46" s="9" t="s">
        <v>14</v>
      </c>
      <c r="F46" s="8">
        <v>3</v>
      </c>
      <c r="G46" s="9" t="s">
        <v>44</v>
      </c>
      <c r="H46" s="9">
        <v>50.87</v>
      </c>
      <c r="I46" s="9">
        <v>52.09</v>
      </c>
      <c r="J46" s="9" t="s">
        <v>380</v>
      </c>
      <c r="K46" s="10">
        <v>164.73</v>
      </c>
      <c r="N46">
        <f t="shared" si="4"/>
        <v>80879</v>
      </c>
      <c r="O46">
        <f>IF(AND(A46&gt;0,A46&lt;999),IFERROR(VLOOKUP(results5135[[#This Row],[Card]],U16W[],1,FALSE),0),0)</f>
        <v>80879</v>
      </c>
      <c r="P46">
        <f t="shared" si="5"/>
        <v>45</v>
      </c>
      <c r="Q46" s="3">
        <f t="shared" si="6"/>
        <v>53</v>
      </c>
      <c r="R46" s="3">
        <f t="shared" si="7"/>
        <v>51</v>
      </c>
    </row>
    <row r="47" spans="1:18" x14ac:dyDescent="0.25">
      <c r="A47" s="11">
        <v>46</v>
      </c>
      <c r="B47" s="12">
        <v>77111</v>
      </c>
      <c r="C47" s="12">
        <v>47</v>
      </c>
      <c r="D47" s="13" t="s">
        <v>177</v>
      </c>
      <c r="E47" s="13" t="s">
        <v>50</v>
      </c>
      <c r="F47" s="12">
        <v>2</v>
      </c>
      <c r="G47" s="13" t="s">
        <v>44</v>
      </c>
      <c r="H47" s="13">
        <v>51.35</v>
      </c>
      <c r="I47" s="13">
        <v>53.37</v>
      </c>
      <c r="J47" s="13" t="s">
        <v>381</v>
      </c>
      <c r="K47" s="14">
        <v>179.85</v>
      </c>
      <c r="N47">
        <f t="shared" si="4"/>
        <v>77111</v>
      </c>
      <c r="O47">
        <f>IF(AND(A47&gt;0,A47&lt;999),IFERROR(VLOOKUP(results5135[[#This Row],[Card]],U16W[],1,FALSE),0),0)</f>
        <v>77111</v>
      </c>
      <c r="P47">
        <f t="shared" si="5"/>
        <v>46</v>
      </c>
      <c r="Q47" s="3">
        <f t="shared" si="6"/>
        <v>54</v>
      </c>
      <c r="R47" s="3">
        <f t="shared" si="7"/>
        <v>53</v>
      </c>
    </row>
    <row r="48" spans="1:18" x14ac:dyDescent="0.25">
      <c r="A48" s="7">
        <v>47</v>
      </c>
      <c r="B48" s="8">
        <v>85538</v>
      </c>
      <c r="C48" s="8">
        <v>75</v>
      </c>
      <c r="D48" s="9" t="s">
        <v>149</v>
      </c>
      <c r="E48" s="9" t="s">
        <v>28</v>
      </c>
      <c r="F48" s="8">
        <v>3</v>
      </c>
      <c r="G48" s="9" t="s">
        <v>44</v>
      </c>
      <c r="H48" s="9">
        <v>51.48</v>
      </c>
      <c r="I48" s="9">
        <v>53.25</v>
      </c>
      <c r="J48" s="9" t="s">
        <v>382</v>
      </c>
      <c r="K48" s="10">
        <v>179.94</v>
      </c>
      <c r="N48">
        <f t="shared" si="4"/>
        <v>85538</v>
      </c>
      <c r="O48">
        <f>IF(AND(A48&gt;0,A48&lt;999),IFERROR(VLOOKUP(results5135[[#This Row],[Card]],U16W[],1,FALSE),0),0)</f>
        <v>85538</v>
      </c>
      <c r="P48">
        <f t="shared" si="5"/>
        <v>47</v>
      </c>
      <c r="Q48" s="3">
        <f t="shared" si="6"/>
        <v>55</v>
      </c>
      <c r="R48" s="3">
        <f t="shared" si="7"/>
        <v>52</v>
      </c>
    </row>
    <row r="49" spans="1:18" x14ac:dyDescent="0.25">
      <c r="A49" s="11">
        <v>48</v>
      </c>
      <c r="B49" s="12">
        <v>76255</v>
      </c>
      <c r="C49" s="12">
        <v>60</v>
      </c>
      <c r="D49" s="13" t="s">
        <v>116</v>
      </c>
      <c r="E49" s="13" t="s">
        <v>14</v>
      </c>
      <c r="F49" s="12">
        <v>2</v>
      </c>
      <c r="G49" s="13" t="s">
        <v>44</v>
      </c>
      <c r="H49" s="13">
        <v>51.76</v>
      </c>
      <c r="I49" s="13">
        <v>53.61</v>
      </c>
      <c r="J49" s="13" t="s">
        <v>383</v>
      </c>
      <c r="K49" s="14">
        <v>185.44</v>
      </c>
      <c r="N49">
        <f t="shared" si="4"/>
        <v>76255</v>
      </c>
      <c r="O49">
        <f>IF(AND(A49&gt;0,A49&lt;999),IFERROR(VLOOKUP(results5135[[#This Row],[Card]],U16W[],1,FALSE),0),0)</f>
        <v>76255</v>
      </c>
      <c r="P49">
        <f t="shared" si="5"/>
        <v>48</v>
      </c>
      <c r="Q49" s="3">
        <f t="shared" si="6"/>
        <v>57</v>
      </c>
      <c r="R49" s="3">
        <f t="shared" si="7"/>
        <v>54</v>
      </c>
    </row>
    <row r="50" spans="1:18" x14ac:dyDescent="0.25">
      <c r="A50" s="7">
        <v>49</v>
      </c>
      <c r="B50" s="8">
        <v>78252</v>
      </c>
      <c r="C50" s="8">
        <v>57</v>
      </c>
      <c r="D50" s="9" t="s">
        <v>232</v>
      </c>
      <c r="E50" s="9" t="s">
        <v>18</v>
      </c>
      <c r="F50" s="8">
        <v>2</v>
      </c>
      <c r="G50" s="9" t="s">
        <v>44</v>
      </c>
      <c r="H50" s="9">
        <v>51.84</v>
      </c>
      <c r="I50" s="9">
        <v>54.07</v>
      </c>
      <c r="J50" s="9" t="s">
        <v>384</v>
      </c>
      <c r="K50" s="10">
        <v>190.08</v>
      </c>
      <c r="N50">
        <f t="shared" si="4"/>
        <v>78252</v>
      </c>
      <c r="O50">
        <f>IF(AND(A50&gt;0,A50&lt;999),IFERROR(VLOOKUP(results5135[[#This Row],[Card]],U16W[],1,FALSE),0),0)</f>
        <v>78252</v>
      </c>
      <c r="P50">
        <f t="shared" si="5"/>
        <v>49</v>
      </c>
      <c r="Q50" s="3">
        <f t="shared" si="6"/>
        <v>58</v>
      </c>
      <c r="R50" s="3">
        <f t="shared" si="7"/>
        <v>55</v>
      </c>
    </row>
    <row r="51" spans="1:18" x14ac:dyDescent="0.25">
      <c r="A51" s="11">
        <v>50</v>
      </c>
      <c r="B51" s="12">
        <v>79092</v>
      </c>
      <c r="C51" s="12">
        <v>17</v>
      </c>
      <c r="D51" s="13" t="s">
        <v>174</v>
      </c>
      <c r="E51" s="13" t="s">
        <v>49</v>
      </c>
      <c r="F51" s="12">
        <v>2</v>
      </c>
      <c r="G51" s="13" t="s">
        <v>44</v>
      </c>
      <c r="H51" s="13">
        <v>51.69</v>
      </c>
      <c r="I51" s="13">
        <v>54.87</v>
      </c>
      <c r="J51" s="13" t="s">
        <v>385</v>
      </c>
      <c r="K51" s="14">
        <v>195.66</v>
      </c>
      <c r="N51">
        <f t="shared" si="4"/>
        <v>79092</v>
      </c>
      <c r="O51">
        <f>IF(AND(A51&gt;0,A51&lt;999),IFERROR(VLOOKUP(results5135[[#This Row],[Card]],U16W[],1,FALSE),0),0)</f>
        <v>79092</v>
      </c>
      <c r="P51">
        <f t="shared" si="5"/>
        <v>50</v>
      </c>
      <c r="Q51" s="3">
        <f t="shared" si="6"/>
        <v>56</v>
      </c>
      <c r="R51" s="3">
        <f t="shared" si="7"/>
        <v>56</v>
      </c>
    </row>
    <row r="52" spans="1:18" x14ac:dyDescent="0.25">
      <c r="A52" s="7">
        <v>51</v>
      </c>
      <c r="B52" s="8">
        <v>80922</v>
      </c>
      <c r="C52" s="8">
        <v>63</v>
      </c>
      <c r="D52" s="9" t="s">
        <v>240</v>
      </c>
      <c r="E52" s="9" t="s">
        <v>28</v>
      </c>
      <c r="F52" s="8">
        <v>3</v>
      </c>
      <c r="G52" s="9" t="s">
        <v>44</v>
      </c>
      <c r="H52" s="9">
        <v>52.31</v>
      </c>
      <c r="I52" s="9">
        <v>55.8</v>
      </c>
      <c r="J52" s="9" t="s">
        <v>386</v>
      </c>
      <c r="K52" s="10">
        <v>208.98</v>
      </c>
      <c r="N52">
        <f t="shared" si="4"/>
        <v>80922</v>
      </c>
      <c r="O52">
        <f>IF(AND(A52&gt;0,A52&lt;999),IFERROR(VLOOKUP(results5135[[#This Row],[Card]],U16W[],1,FALSE),0),0)</f>
        <v>80922</v>
      </c>
      <c r="P52">
        <f t="shared" si="5"/>
        <v>51</v>
      </c>
      <c r="Q52" s="3">
        <f t="shared" si="6"/>
        <v>59</v>
      </c>
      <c r="R52" s="3">
        <f t="shared" si="7"/>
        <v>58</v>
      </c>
    </row>
    <row r="53" spans="1:18" x14ac:dyDescent="0.25">
      <c r="A53" s="11">
        <v>52</v>
      </c>
      <c r="B53" s="12">
        <v>76043</v>
      </c>
      <c r="C53" s="12">
        <v>68</v>
      </c>
      <c r="D53" s="13" t="s">
        <v>164</v>
      </c>
      <c r="E53" s="13" t="s">
        <v>47</v>
      </c>
      <c r="F53" s="12">
        <v>3</v>
      </c>
      <c r="G53" s="13" t="s">
        <v>44</v>
      </c>
      <c r="H53" s="13">
        <v>53.56</v>
      </c>
      <c r="I53" s="13">
        <v>55.68</v>
      </c>
      <c r="J53" s="13" t="s">
        <v>262</v>
      </c>
      <c r="K53" s="14">
        <v>218.69</v>
      </c>
      <c r="N53">
        <f t="shared" si="4"/>
        <v>76043</v>
      </c>
      <c r="O53">
        <f>IF(AND(A53&gt;0,A53&lt;999),IFERROR(VLOOKUP(results5135[[#This Row],[Card]],U16W[],1,FALSE),0),0)</f>
        <v>76043</v>
      </c>
      <c r="P53">
        <f t="shared" si="5"/>
        <v>52</v>
      </c>
      <c r="Q53" s="3">
        <f t="shared" si="6"/>
        <v>62</v>
      </c>
      <c r="R53" s="3">
        <f t="shared" si="7"/>
        <v>57</v>
      </c>
    </row>
    <row r="54" spans="1:18" x14ac:dyDescent="0.25">
      <c r="A54" s="7">
        <v>53</v>
      </c>
      <c r="B54" s="8">
        <v>93432</v>
      </c>
      <c r="C54" s="8">
        <v>61</v>
      </c>
      <c r="D54" s="9" t="s">
        <v>162</v>
      </c>
      <c r="E54" s="9" t="s">
        <v>43</v>
      </c>
      <c r="F54" s="8">
        <v>3</v>
      </c>
      <c r="G54" s="9" t="s">
        <v>44</v>
      </c>
      <c r="H54" s="9">
        <v>53.18</v>
      </c>
      <c r="I54" s="9">
        <v>56.32</v>
      </c>
      <c r="J54" s="9" t="s">
        <v>387</v>
      </c>
      <c r="K54" s="10">
        <v>220.92</v>
      </c>
      <c r="N54">
        <f t="shared" si="4"/>
        <v>93432</v>
      </c>
      <c r="O54">
        <f>IF(AND(A54&gt;0,A54&lt;999),IFERROR(VLOOKUP(results5135[[#This Row],[Card]],U16W[],1,FALSE),0),0)</f>
        <v>93432</v>
      </c>
      <c r="P54">
        <f t="shared" si="5"/>
        <v>53</v>
      </c>
      <c r="Q54" s="3">
        <f t="shared" si="6"/>
        <v>60</v>
      </c>
      <c r="R54" s="3">
        <f t="shared" si="7"/>
        <v>59</v>
      </c>
    </row>
    <row r="55" spans="1:18" x14ac:dyDescent="0.25">
      <c r="A55" s="11">
        <v>54</v>
      </c>
      <c r="B55" s="12">
        <v>84697</v>
      </c>
      <c r="C55" s="12">
        <v>58</v>
      </c>
      <c r="D55" s="13" t="s">
        <v>166</v>
      </c>
      <c r="E55" s="13" t="s">
        <v>28</v>
      </c>
      <c r="F55" s="12">
        <v>3</v>
      </c>
      <c r="G55" s="13" t="s">
        <v>44</v>
      </c>
      <c r="H55" s="13">
        <v>55.37</v>
      </c>
      <c r="I55" s="13">
        <v>57.41</v>
      </c>
      <c r="J55" s="13" t="s">
        <v>388</v>
      </c>
      <c r="K55" s="14">
        <v>249.11</v>
      </c>
      <c r="N55">
        <f t="shared" si="4"/>
        <v>84697</v>
      </c>
      <c r="O55">
        <f>IF(AND(A55&gt;0,A55&lt;999),IFERROR(VLOOKUP(results5135[[#This Row],[Card]],U16W[],1,FALSE),0),0)</f>
        <v>84697</v>
      </c>
      <c r="P55">
        <f t="shared" si="5"/>
        <v>54</v>
      </c>
      <c r="Q55" s="3">
        <f t="shared" si="6"/>
        <v>64</v>
      </c>
      <c r="R55" s="3">
        <f t="shared" si="7"/>
        <v>61</v>
      </c>
    </row>
    <row r="56" spans="1:18" x14ac:dyDescent="0.25">
      <c r="A56" s="7">
        <v>55</v>
      </c>
      <c r="B56" s="8">
        <v>77197</v>
      </c>
      <c r="C56" s="8">
        <v>56</v>
      </c>
      <c r="D56" s="9" t="s">
        <v>141</v>
      </c>
      <c r="E56" s="9" t="s">
        <v>15</v>
      </c>
      <c r="F56" s="8">
        <v>2</v>
      </c>
      <c r="G56" s="9" t="s">
        <v>44</v>
      </c>
      <c r="H56" s="9">
        <v>55.68</v>
      </c>
      <c r="I56" s="9">
        <v>57.16</v>
      </c>
      <c r="J56" s="9" t="s">
        <v>389</v>
      </c>
      <c r="K56" s="10">
        <v>249.62</v>
      </c>
      <c r="N56">
        <f t="shared" si="4"/>
        <v>77197</v>
      </c>
      <c r="O56">
        <f>IF(AND(A56&gt;0,A56&lt;999),IFERROR(VLOOKUP(results5135[[#This Row],[Card]],U16W[],1,FALSE),0),0)</f>
        <v>77197</v>
      </c>
      <c r="P56">
        <f t="shared" si="5"/>
        <v>55</v>
      </c>
      <c r="Q56" s="3">
        <f t="shared" si="6"/>
        <v>65</v>
      </c>
      <c r="R56" s="3">
        <f t="shared" si="7"/>
        <v>60</v>
      </c>
    </row>
    <row r="57" spans="1:18" x14ac:dyDescent="0.25">
      <c r="A57" s="11">
        <v>56</v>
      </c>
      <c r="B57" s="12">
        <v>85953</v>
      </c>
      <c r="C57" s="12">
        <v>64</v>
      </c>
      <c r="D57" s="13" t="s">
        <v>178</v>
      </c>
      <c r="E57" s="13" t="s">
        <v>22</v>
      </c>
      <c r="F57" s="12">
        <v>3</v>
      </c>
      <c r="G57" s="13" t="s">
        <v>44</v>
      </c>
      <c r="H57" s="13">
        <v>55.16</v>
      </c>
      <c r="I57" s="13">
        <v>58.04</v>
      </c>
      <c r="J57" s="13" t="s">
        <v>390</v>
      </c>
      <c r="K57" s="14">
        <v>252.72</v>
      </c>
      <c r="N57">
        <f t="shared" si="4"/>
        <v>85953</v>
      </c>
      <c r="O57">
        <f>IF(AND(A57&gt;0,A57&lt;999),IFERROR(VLOOKUP(results5135[[#This Row],[Card]],U16W[],1,FALSE),0),0)</f>
        <v>85953</v>
      </c>
      <c r="P57">
        <f t="shared" si="5"/>
        <v>56</v>
      </c>
      <c r="Q57" s="3">
        <f t="shared" si="6"/>
        <v>63</v>
      </c>
      <c r="R57" s="3">
        <f t="shared" si="7"/>
        <v>62</v>
      </c>
    </row>
    <row r="58" spans="1:18" x14ac:dyDescent="0.25">
      <c r="A58" s="7">
        <v>57</v>
      </c>
      <c r="B58" s="8">
        <v>81527</v>
      </c>
      <c r="C58" s="8">
        <v>62</v>
      </c>
      <c r="D58" s="9" t="s">
        <v>172</v>
      </c>
      <c r="E58" s="9" t="s">
        <v>50</v>
      </c>
      <c r="F58" s="8">
        <v>3</v>
      </c>
      <c r="G58" s="9" t="s">
        <v>44</v>
      </c>
      <c r="H58" s="9">
        <v>56.66</v>
      </c>
      <c r="I58" s="9">
        <v>59.88</v>
      </c>
      <c r="J58" s="9" t="s">
        <v>391</v>
      </c>
      <c r="K58" s="10">
        <v>281.42</v>
      </c>
      <c r="N58">
        <f t="shared" si="4"/>
        <v>81527</v>
      </c>
      <c r="O58">
        <f>IF(AND(A58&gt;0,A58&lt;999),IFERROR(VLOOKUP(results5135[[#This Row],[Card]],U16W[],1,FALSE),0),0)</f>
        <v>81527</v>
      </c>
      <c r="P58">
        <f t="shared" si="5"/>
        <v>57</v>
      </c>
      <c r="Q58" s="3">
        <f t="shared" si="6"/>
        <v>67</v>
      </c>
      <c r="R58" s="3">
        <f t="shared" si="7"/>
        <v>63</v>
      </c>
    </row>
    <row r="59" spans="1:18" x14ac:dyDescent="0.25">
      <c r="A59" s="11">
        <v>58</v>
      </c>
      <c r="B59" s="12">
        <v>77307</v>
      </c>
      <c r="C59" s="12">
        <v>69</v>
      </c>
      <c r="D59" s="13" t="s">
        <v>168</v>
      </c>
      <c r="E59" s="13" t="s">
        <v>50</v>
      </c>
      <c r="F59" s="12">
        <v>2</v>
      </c>
      <c r="G59" s="13" t="s">
        <v>44</v>
      </c>
      <c r="H59" s="13">
        <v>57.41</v>
      </c>
      <c r="I59" s="13" t="s">
        <v>292</v>
      </c>
      <c r="J59" s="13" t="s">
        <v>392</v>
      </c>
      <c r="K59" s="14">
        <v>299.20999999999998</v>
      </c>
      <c r="N59">
        <f t="shared" si="4"/>
        <v>77307</v>
      </c>
      <c r="O59">
        <f>IF(AND(A59&gt;0,A59&lt;999),IFERROR(VLOOKUP(results5135[[#This Row],[Card]],U16W[],1,FALSE),0),0)</f>
        <v>77307</v>
      </c>
      <c r="P59">
        <f t="shared" si="5"/>
        <v>58</v>
      </c>
      <c r="Q59" s="3">
        <f t="shared" si="6"/>
        <v>68</v>
      </c>
      <c r="R59" s="3">
        <f t="shared" si="7"/>
        <v>999</v>
      </c>
    </row>
    <row r="60" spans="1:18" x14ac:dyDescent="0.25">
      <c r="A60" s="7">
        <v>59</v>
      </c>
      <c r="B60" s="8">
        <v>77351</v>
      </c>
      <c r="C60" s="8">
        <v>65</v>
      </c>
      <c r="D60" s="9" t="s">
        <v>170</v>
      </c>
      <c r="E60" s="9" t="s">
        <v>50</v>
      </c>
      <c r="F60" s="8">
        <v>3</v>
      </c>
      <c r="G60" s="9" t="s">
        <v>44</v>
      </c>
      <c r="H60" s="9">
        <v>59.16</v>
      </c>
      <c r="I60" s="9" t="s">
        <v>393</v>
      </c>
      <c r="J60" s="9" t="s">
        <v>394</v>
      </c>
      <c r="K60" s="10">
        <v>322.49</v>
      </c>
      <c r="N60">
        <f t="shared" si="4"/>
        <v>77351</v>
      </c>
      <c r="O60">
        <f>IF(AND(A60&gt;0,A60&lt;999),IFERROR(VLOOKUP(results5135[[#This Row],[Card]],U16W[],1,FALSE),0),0)</f>
        <v>77351</v>
      </c>
      <c r="P60">
        <f t="shared" si="5"/>
        <v>59</v>
      </c>
      <c r="Q60" s="3">
        <f t="shared" si="6"/>
        <v>69</v>
      </c>
      <c r="R60" s="3">
        <f t="shared" si="7"/>
        <v>999</v>
      </c>
    </row>
    <row r="61" spans="1:18" x14ac:dyDescent="0.25">
      <c r="A61" s="11">
        <v>999</v>
      </c>
      <c r="B61" s="12">
        <v>74601</v>
      </c>
      <c r="C61" s="12">
        <v>71</v>
      </c>
      <c r="D61" s="13" t="s">
        <v>87</v>
      </c>
      <c r="E61" s="13" t="s">
        <v>22</v>
      </c>
      <c r="F61" s="12">
        <v>2</v>
      </c>
      <c r="G61" s="13" t="s">
        <v>44</v>
      </c>
      <c r="H61" s="13" t="s">
        <v>31</v>
      </c>
      <c r="I61" s="13">
        <v>45.31</v>
      </c>
      <c r="J61" s="13"/>
      <c r="K61" s="14">
        <v>0</v>
      </c>
      <c r="N61">
        <f t="shared" si="4"/>
        <v>74601</v>
      </c>
      <c r="O61">
        <f>IF(AND(A61&gt;0,A61&lt;999),IFERROR(VLOOKUP(results5135[[#This Row],[Card]],U16W[],1,FALSE),0),0)</f>
        <v>0</v>
      </c>
      <c r="P61">
        <f t="shared" si="5"/>
        <v>999</v>
      </c>
      <c r="Q61" s="3">
        <f t="shared" si="6"/>
        <v>999</v>
      </c>
      <c r="R61" s="3">
        <f t="shared" si="7"/>
        <v>8</v>
      </c>
    </row>
    <row r="62" spans="1:18" x14ac:dyDescent="0.25">
      <c r="A62" s="7">
        <v>999</v>
      </c>
      <c r="B62" s="8">
        <v>75556</v>
      </c>
      <c r="C62" s="8">
        <v>31</v>
      </c>
      <c r="D62" s="9" t="s">
        <v>119</v>
      </c>
      <c r="E62" s="9" t="s">
        <v>18</v>
      </c>
      <c r="F62" s="8">
        <v>2</v>
      </c>
      <c r="G62" s="9" t="s">
        <v>44</v>
      </c>
      <c r="H62" s="9" t="s">
        <v>31</v>
      </c>
      <c r="I62" s="9">
        <v>47.31</v>
      </c>
      <c r="J62" s="9"/>
      <c r="K62" s="10">
        <v>0</v>
      </c>
      <c r="N62">
        <f t="shared" si="4"/>
        <v>75556</v>
      </c>
      <c r="O62">
        <f>IF(AND(A62&gt;0,A62&lt;999),IFERROR(VLOOKUP(results5135[[#This Row],[Card]],U16W[],1,FALSE),0),0)</f>
        <v>0</v>
      </c>
      <c r="P62">
        <f t="shared" si="5"/>
        <v>999</v>
      </c>
      <c r="Q62" s="3">
        <f t="shared" si="6"/>
        <v>999</v>
      </c>
      <c r="R62" s="3">
        <f t="shared" si="7"/>
        <v>22</v>
      </c>
    </row>
    <row r="63" spans="1:18" x14ac:dyDescent="0.25">
      <c r="A63" s="11">
        <v>999</v>
      </c>
      <c r="B63" s="12">
        <v>76769</v>
      </c>
      <c r="C63" s="12">
        <v>42</v>
      </c>
      <c r="D63" s="13" t="s">
        <v>85</v>
      </c>
      <c r="E63" s="13" t="s">
        <v>17</v>
      </c>
      <c r="F63" s="12">
        <v>2</v>
      </c>
      <c r="G63" s="13" t="s">
        <v>44</v>
      </c>
      <c r="H63" s="13" t="s">
        <v>31</v>
      </c>
      <c r="I63" s="13"/>
      <c r="J63" s="13"/>
      <c r="K63" s="14">
        <v>0</v>
      </c>
      <c r="N63">
        <f t="shared" si="4"/>
        <v>76769</v>
      </c>
      <c r="O63">
        <f>IF(AND(A63&gt;0,A63&lt;999),IFERROR(VLOOKUP(results5135[[#This Row],[Card]],U16W[],1,FALSE),0),0)</f>
        <v>0</v>
      </c>
      <c r="P63">
        <f t="shared" si="5"/>
        <v>999</v>
      </c>
      <c r="Q63" s="3">
        <f t="shared" si="6"/>
        <v>999</v>
      </c>
      <c r="R63" s="3">
        <f t="shared" si="7"/>
        <v>999</v>
      </c>
    </row>
    <row r="64" spans="1:18" x14ac:dyDescent="0.25">
      <c r="A64" s="7">
        <v>999</v>
      </c>
      <c r="B64" s="8">
        <v>80888</v>
      </c>
      <c r="C64" s="8">
        <v>19</v>
      </c>
      <c r="D64" s="9" t="s">
        <v>61</v>
      </c>
      <c r="E64" s="9" t="s">
        <v>43</v>
      </c>
      <c r="F64" s="8">
        <v>3</v>
      </c>
      <c r="G64" s="9" t="s">
        <v>44</v>
      </c>
      <c r="H64" s="9" t="s">
        <v>31</v>
      </c>
      <c r="I64" s="9">
        <v>44.42</v>
      </c>
      <c r="J64" s="9"/>
      <c r="K64" s="10">
        <v>0</v>
      </c>
      <c r="N64">
        <f t="shared" si="4"/>
        <v>80888</v>
      </c>
      <c r="O64">
        <f>IF(AND(A64&gt;0,A64&lt;999),IFERROR(VLOOKUP(results5135[[#This Row],[Card]],U16W[],1,FALSE),0),0)</f>
        <v>0</v>
      </c>
      <c r="P64">
        <f t="shared" si="5"/>
        <v>999</v>
      </c>
      <c r="Q64" s="3">
        <f t="shared" si="6"/>
        <v>999</v>
      </c>
      <c r="R64" s="3">
        <f t="shared" si="7"/>
        <v>4</v>
      </c>
    </row>
    <row r="65" spans="1:18" x14ac:dyDescent="0.25">
      <c r="A65" s="11">
        <v>999</v>
      </c>
      <c r="B65" s="12">
        <v>82059</v>
      </c>
      <c r="C65" s="12">
        <v>50</v>
      </c>
      <c r="D65" s="13" t="s">
        <v>102</v>
      </c>
      <c r="E65" s="13" t="s">
        <v>14</v>
      </c>
      <c r="F65" s="12">
        <v>3</v>
      </c>
      <c r="G65" s="13" t="s">
        <v>44</v>
      </c>
      <c r="H65" s="13" t="s">
        <v>31</v>
      </c>
      <c r="I65" s="13">
        <v>50.03</v>
      </c>
      <c r="J65" s="13"/>
      <c r="K65" s="14">
        <v>0</v>
      </c>
      <c r="N65">
        <f t="shared" si="4"/>
        <v>82059</v>
      </c>
      <c r="O65">
        <f>IF(AND(A65&gt;0,A65&lt;999),IFERROR(VLOOKUP(results5135[[#This Row],[Card]],U16W[],1,FALSE),0),0)</f>
        <v>0</v>
      </c>
      <c r="P65">
        <f t="shared" si="5"/>
        <v>999</v>
      </c>
      <c r="Q65" s="3">
        <f t="shared" si="6"/>
        <v>999</v>
      </c>
      <c r="R65" s="3">
        <f t="shared" si="7"/>
        <v>38</v>
      </c>
    </row>
    <row r="66" spans="1:18" x14ac:dyDescent="0.25">
      <c r="A66" s="7">
        <v>999</v>
      </c>
      <c r="B66" s="8">
        <v>78824</v>
      </c>
      <c r="C66" s="8">
        <v>18</v>
      </c>
      <c r="D66" s="9" t="s">
        <v>95</v>
      </c>
      <c r="E66" s="9" t="s">
        <v>45</v>
      </c>
      <c r="F66" s="8">
        <v>2</v>
      </c>
      <c r="G66" s="9" t="s">
        <v>44</v>
      </c>
      <c r="H66" s="9" t="s">
        <v>31</v>
      </c>
      <c r="I66" s="9">
        <v>47.96</v>
      </c>
      <c r="J66" s="9"/>
      <c r="K66" s="10">
        <v>0</v>
      </c>
      <c r="N66">
        <f t="shared" ref="N66:N79" si="8">B66</f>
        <v>78824</v>
      </c>
      <c r="O66">
        <f>IF(AND(A66&gt;0,A66&lt;999),IFERROR(VLOOKUP(results5135[[#This Row],[Card]],U16W[],1,FALSE),0),0)</f>
        <v>0</v>
      </c>
      <c r="P66">
        <f t="shared" ref="P66:P79" si="9">A66</f>
        <v>999</v>
      </c>
      <c r="Q66" s="3">
        <f t="shared" ref="Q66:Q79" si="10">IFERROR(_xlfn.RANK.EQ(H66,$H$2:$H$79,1),999)</f>
        <v>999</v>
      </c>
      <c r="R66" s="3">
        <f t="shared" ref="R66:R79" si="11">IFERROR(_xlfn.RANK.EQ(I66,$I$2:$I$79,1),999)</f>
        <v>26</v>
      </c>
    </row>
    <row r="67" spans="1:18" x14ac:dyDescent="0.25">
      <c r="A67" s="11">
        <v>999</v>
      </c>
      <c r="B67" s="12">
        <v>80883</v>
      </c>
      <c r="C67" s="12">
        <v>49</v>
      </c>
      <c r="D67" s="13" t="s">
        <v>104</v>
      </c>
      <c r="E67" s="13" t="s">
        <v>14</v>
      </c>
      <c r="F67" s="12">
        <v>3</v>
      </c>
      <c r="G67" s="13" t="s">
        <v>44</v>
      </c>
      <c r="H67" s="13" t="s">
        <v>31</v>
      </c>
      <c r="I67" s="13">
        <v>49.4</v>
      </c>
      <c r="J67" s="13"/>
      <c r="K67" s="14">
        <v>0</v>
      </c>
      <c r="N67">
        <f t="shared" si="8"/>
        <v>80883</v>
      </c>
      <c r="O67">
        <f>IF(AND(A67&gt;0,A67&lt;999),IFERROR(VLOOKUP(results5135[[#This Row],[Card]],U16W[],1,FALSE),0),0)</f>
        <v>0</v>
      </c>
      <c r="P67">
        <f t="shared" si="9"/>
        <v>999</v>
      </c>
      <c r="Q67" s="3">
        <f t="shared" si="10"/>
        <v>999</v>
      </c>
      <c r="R67" s="3">
        <f t="shared" si="11"/>
        <v>33</v>
      </c>
    </row>
    <row r="68" spans="1:18" x14ac:dyDescent="0.25">
      <c r="A68" s="7">
        <v>999</v>
      </c>
      <c r="B68" s="8">
        <v>80977</v>
      </c>
      <c r="C68" s="8">
        <v>46</v>
      </c>
      <c r="D68" s="9" t="s">
        <v>248</v>
      </c>
      <c r="E68" s="9" t="s">
        <v>19</v>
      </c>
      <c r="F68" s="8">
        <v>3</v>
      </c>
      <c r="G68" s="9" t="s">
        <v>44</v>
      </c>
      <c r="H68" s="9" t="s">
        <v>31</v>
      </c>
      <c r="I68" s="9"/>
      <c r="J68" s="9"/>
      <c r="K68" s="10">
        <v>0</v>
      </c>
      <c r="N68">
        <f t="shared" si="8"/>
        <v>80977</v>
      </c>
      <c r="O68">
        <f>IF(AND(A68&gt;0,A68&lt;999),IFERROR(VLOOKUP(results5135[[#This Row],[Card]],U16W[],1,FALSE),0),0)</f>
        <v>0</v>
      </c>
      <c r="P68">
        <f t="shared" si="9"/>
        <v>999</v>
      </c>
      <c r="Q68" s="3">
        <f t="shared" si="10"/>
        <v>999</v>
      </c>
      <c r="R68" s="3">
        <f t="shared" si="11"/>
        <v>999</v>
      </c>
    </row>
    <row r="69" spans="1:18" x14ac:dyDescent="0.25">
      <c r="A69" s="11">
        <v>999</v>
      </c>
      <c r="B69" s="12">
        <v>76232</v>
      </c>
      <c r="C69" s="12">
        <v>45</v>
      </c>
      <c r="D69" s="13" t="s">
        <v>145</v>
      </c>
      <c r="E69" s="13" t="s">
        <v>15</v>
      </c>
      <c r="F69" s="12">
        <v>3</v>
      </c>
      <c r="G69" s="13" t="s">
        <v>44</v>
      </c>
      <c r="H69" s="13" t="s">
        <v>395</v>
      </c>
      <c r="I69" s="13"/>
      <c r="J69" s="13"/>
      <c r="K69" s="14">
        <v>0</v>
      </c>
      <c r="N69">
        <f t="shared" si="8"/>
        <v>76232</v>
      </c>
      <c r="O69">
        <f>IF(AND(A69&gt;0,A69&lt;999),IFERROR(VLOOKUP(results5135[[#This Row],[Card]],U16W[],1,FALSE),0),0)</f>
        <v>0</v>
      </c>
      <c r="P69">
        <f t="shared" si="9"/>
        <v>999</v>
      </c>
      <c r="Q69" s="3">
        <f t="shared" si="10"/>
        <v>999</v>
      </c>
      <c r="R69" s="3">
        <f t="shared" si="11"/>
        <v>999</v>
      </c>
    </row>
    <row r="70" spans="1:18" x14ac:dyDescent="0.25">
      <c r="A70" s="7">
        <v>999</v>
      </c>
      <c r="B70" s="8">
        <v>78199</v>
      </c>
      <c r="C70" s="8">
        <v>67</v>
      </c>
      <c r="D70" s="9" t="s">
        <v>137</v>
      </c>
      <c r="E70" s="9" t="s">
        <v>22</v>
      </c>
      <c r="F70" s="8">
        <v>2</v>
      </c>
      <c r="G70" s="9" t="s">
        <v>44</v>
      </c>
      <c r="H70" s="9">
        <v>55.77</v>
      </c>
      <c r="I70" s="9" t="s">
        <v>30</v>
      </c>
      <c r="J70" s="9"/>
      <c r="K70" s="10">
        <v>0</v>
      </c>
      <c r="N70">
        <f t="shared" si="8"/>
        <v>78199</v>
      </c>
      <c r="O70">
        <f>IF(AND(A70&gt;0,A70&lt;999),IFERROR(VLOOKUP(results5135[[#This Row],[Card]],U16W[],1,FALSE),0),0)</f>
        <v>0</v>
      </c>
      <c r="P70">
        <f t="shared" si="9"/>
        <v>999</v>
      </c>
      <c r="Q70" s="3">
        <f t="shared" si="10"/>
        <v>66</v>
      </c>
      <c r="R70" s="3">
        <f t="shared" si="11"/>
        <v>999</v>
      </c>
    </row>
    <row r="71" spans="1:18" x14ac:dyDescent="0.25">
      <c r="A71" s="11">
        <v>999</v>
      </c>
      <c r="B71" s="12">
        <v>75750</v>
      </c>
      <c r="C71" s="12">
        <v>8</v>
      </c>
      <c r="D71" s="13" t="s">
        <v>56</v>
      </c>
      <c r="E71" s="13" t="s">
        <v>15</v>
      </c>
      <c r="F71" s="12">
        <v>2</v>
      </c>
      <c r="G71" s="13" t="s">
        <v>44</v>
      </c>
      <c r="H71" s="13">
        <v>45.12</v>
      </c>
      <c r="I71" s="13" t="s">
        <v>31</v>
      </c>
      <c r="J71" s="13"/>
      <c r="K71" s="14">
        <v>0</v>
      </c>
      <c r="N71">
        <f t="shared" si="8"/>
        <v>75750</v>
      </c>
      <c r="O71">
        <f>IF(AND(A71&gt;0,A71&lt;999),IFERROR(VLOOKUP(results5135[[#This Row],[Card]],U16W[],1,FALSE),0),0)</f>
        <v>0</v>
      </c>
      <c r="P71">
        <f t="shared" si="9"/>
        <v>999</v>
      </c>
      <c r="Q71" s="3">
        <f t="shared" si="10"/>
        <v>17</v>
      </c>
      <c r="R71" s="3">
        <f t="shared" si="11"/>
        <v>999</v>
      </c>
    </row>
    <row r="72" spans="1:18" x14ac:dyDescent="0.25">
      <c r="A72" s="7">
        <v>999</v>
      </c>
      <c r="B72" s="8">
        <v>78745</v>
      </c>
      <c r="C72" s="8">
        <v>10</v>
      </c>
      <c r="D72" s="9" t="s">
        <v>80</v>
      </c>
      <c r="E72" s="9" t="s">
        <v>37</v>
      </c>
      <c r="F72" s="8">
        <v>2</v>
      </c>
      <c r="G72" s="9" t="s">
        <v>44</v>
      </c>
      <c r="H72" s="9">
        <v>46.81</v>
      </c>
      <c r="I72" s="9" t="s">
        <v>31</v>
      </c>
      <c r="J72" s="9"/>
      <c r="K72" s="10">
        <v>0</v>
      </c>
      <c r="N72">
        <f t="shared" si="8"/>
        <v>78745</v>
      </c>
      <c r="O72">
        <f>IF(AND(A72&gt;0,A72&lt;999),IFERROR(VLOOKUP(results5135[[#This Row],[Card]],U16W[],1,FALSE),0),0)</f>
        <v>0</v>
      </c>
      <c r="P72">
        <f t="shared" si="9"/>
        <v>999</v>
      </c>
      <c r="Q72" s="3">
        <f t="shared" si="10"/>
        <v>33</v>
      </c>
      <c r="R72" s="3">
        <f t="shared" si="11"/>
        <v>999</v>
      </c>
    </row>
    <row r="73" spans="1:18" x14ac:dyDescent="0.25">
      <c r="A73" s="11">
        <v>999</v>
      </c>
      <c r="B73" s="12">
        <v>77306</v>
      </c>
      <c r="C73" s="12">
        <v>34</v>
      </c>
      <c r="D73" s="13" t="s">
        <v>143</v>
      </c>
      <c r="E73" s="13" t="s">
        <v>50</v>
      </c>
      <c r="F73" s="12">
        <v>2</v>
      </c>
      <c r="G73" s="13" t="s">
        <v>44</v>
      </c>
      <c r="H73" s="13">
        <v>46.58</v>
      </c>
      <c r="I73" s="13" t="s">
        <v>31</v>
      </c>
      <c r="J73" s="13"/>
      <c r="K73" s="14">
        <v>0</v>
      </c>
      <c r="N73">
        <f t="shared" si="8"/>
        <v>77306</v>
      </c>
      <c r="O73">
        <f>IF(AND(A73&gt;0,A73&lt;999),IFERROR(VLOOKUP(results5135[[#This Row],[Card]],U16W[],1,FALSE),0),0)</f>
        <v>0</v>
      </c>
      <c r="P73">
        <f t="shared" si="9"/>
        <v>999</v>
      </c>
      <c r="Q73" s="3">
        <f t="shared" si="10"/>
        <v>30</v>
      </c>
      <c r="R73" s="3">
        <f t="shared" si="11"/>
        <v>999</v>
      </c>
    </row>
    <row r="74" spans="1:18" x14ac:dyDescent="0.25">
      <c r="A74" s="7">
        <v>999</v>
      </c>
      <c r="B74" s="8">
        <v>78607</v>
      </c>
      <c r="C74" s="8">
        <v>73</v>
      </c>
      <c r="D74" s="9" t="s">
        <v>122</v>
      </c>
      <c r="E74" s="9" t="s">
        <v>20</v>
      </c>
      <c r="F74" s="8">
        <v>2</v>
      </c>
      <c r="G74" s="9" t="s">
        <v>44</v>
      </c>
      <c r="H74" s="9">
        <v>47.55</v>
      </c>
      <c r="I74" s="9" t="s">
        <v>31</v>
      </c>
      <c r="J74" s="9"/>
      <c r="K74" s="10">
        <v>0</v>
      </c>
      <c r="N74">
        <f t="shared" si="8"/>
        <v>78607</v>
      </c>
      <c r="O74">
        <f>IF(AND(A74&gt;0,A74&lt;999),IFERROR(VLOOKUP(results5135[[#This Row],[Card]],U16W[],1,FALSE),0),0)</f>
        <v>0</v>
      </c>
      <c r="P74">
        <f t="shared" si="9"/>
        <v>999</v>
      </c>
      <c r="Q74" s="3">
        <f t="shared" si="10"/>
        <v>35</v>
      </c>
      <c r="R74" s="3">
        <f t="shared" si="11"/>
        <v>999</v>
      </c>
    </row>
    <row r="75" spans="1:18" x14ac:dyDescent="0.25">
      <c r="A75" s="11">
        <v>999</v>
      </c>
      <c r="B75" s="12">
        <v>81725</v>
      </c>
      <c r="C75" s="12">
        <v>33</v>
      </c>
      <c r="D75" s="13" t="s">
        <v>82</v>
      </c>
      <c r="E75" s="13" t="s">
        <v>15</v>
      </c>
      <c r="F75" s="12">
        <v>3</v>
      </c>
      <c r="G75" s="13" t="s">
        <v>44</v>
      </c>
      <c r="H75" s="13">
        <v>46.22</v>
      </c>
      <c r="I75" s="13" t="s">
        <v>31</v>
      </c>
      <c r="J75" s="13"/>
      <c r="K75" s="14">
        <v>0</v>
      </c>
      <c r="N75">
        <f t="shared" si="8"/>
        <v>81725</v>
      </c>
      <c r="O75">
        <f>IF(AND(A75&gt;0,A75&lt;999),IFERROR(VLOOKUP(results5135[[#This Row],[Card]],U16W[],1,FALSE),0),0)</f>
        <v>0</v>
      </c>
      <c r="P75">
        <f t="shared" si="9"/>
        <v>999</v>
      </c>
      <c r="Q75" s="3">
        <f t="shared" si="10"/>
        <v>26</v>
      </c>
      <c r="R75" s="3">
        <f t="shared" si="11"/>
        <v>999</v>
      </c>
    </row>
    <row r="76" spans="1:18" x14ac:dyDescent="0.25">
      <c r="A76" s="7">
        <v>999</v>
      </c>
      <c r="B76" s="8">
        <v>78850</v>
      </c>
      <c r="C76" s="8">
        <v>52</v>
      </c>
      <c r="D76" s="9" t="s">
        <v>154</v>
      </c>
      <c r="E76" s="9" t="s">
        <v>17</v>
      </c>
      <c r="F76" s="8">
        <v>2</v>
      </c>
      <c r="G76" s="9" t="s">
        <v>44</v>
      </c>
      <c r="H76" s="9">
        <v>50.54</v>
      </c>
      <c r="I76" s="9" t="s">
        <v>31</v>
      </c>
      <c r="J76" s="9"/>
      <c r="K76" s="10">
        <v>0</v>
      </c>
      <c r="N76">
        <f t="shared" si="8"/>
        <v>78850</v>
      </c>
      <c r="O76">
        <f>IF(AND(A76&gt;0,A76&lt;999),IFERROR(VLOOKUP(results5135[[#This Row],[Card]],U16W[],1,FALSE),0),0)</f>
        <v>0</v>
      </c>
      <c r="P76">
        <f t="shared" si="9"/>
        <v>999</v>
      </c>
      <c r="Q76" s="3">
        <f t="shared" si="10"/>
        <v>52</v>
      </c>
      <c r="R76" s="3">
        <f t="shared" si="11"/>
        <v>999</v>
      </c>
    </row>
    <row r="77" spans="1:18" x14ac:dyDescent="0.25">
      <c r="A77" s="11">
        <v>999</v>
      </c>
      <c r="B77" s="12">
        <v>75205</v>
      </c>
      <c r="C77" s="12">
        <v>77</v>
      </c>
      <c r="D77" s="13" t="s">
        <v>247</v>
      </c>
      <c r="E77" s="13" t="s">
        <v>18</v>
      </c>
      <c r="F77" s="12">
        <v>2</v>
      </c>
      <c r="G77" s="13" t="s">
        <v>44</v>
      </c>
      <c r="H77" s="13">
        <v>53.22</v>
      </c>
      <c r="I77" s="13" t="s">
        <v>31</v>
      </c>
      <c r="J77" s="13"/>
      <c r="K77" s="14">
        <v>0</v>
      </c>
      <c r="N77">
        <f t="shared" si="8"/>
        <v>75205</v>
      </c>
      <c r="O77">
        <f>IF(AND(A77&gt;0,A77&lt;999),IFERROR(VLOOKUP(results5135[[#This Row],[Card]],U16W[],1,FALSE),0),0)</f>
        <v>0</v>
      </c>
      <c r="P77">
        <f t="shared" si="9"/>
        <v>999</v>
      </c>
      <c r="Q77" s="3">
        <f t="shared" si="10"/>
        <v>61</v>
      </c>
      <c r="R77" s="3">
        <f t="shared" si="11"/>
        <v>999</v>
      </c>
    </row>
    <row r="78" spans="1:18" x14ac:dyDescent="0.25">
      <c r="A78" s="7">
        <v>999</v>
      </c>
      <c r="B78" s="8">
        <v>80911</v>
      </c>
      <c r="C78" s="8">
        <v>66</v>
      </c>
      <c r="D78" s="9" t="s">
        <v>152</v>
      </c>
      <c r="E78" s="9" t="s">
        <v>16</v>
      </c>
      <c r="F78" s="8">
        <v>3</v>
      </c>
      <c r="G78" s="9" t="s">
        <v>44</v>
      </c>
      <c r="H78" s="9">
        <v>49.61</v>
      </c>
      <c r="I78" s="9" t="s">
        <v>31</v>
      </c>
      <c r="J78" s="9"/>
      <c r="K78" s="10">
        <v>0</v>
      </c>
      <c r="N78">
        <f t="shared" si="8"/>
        <v>80911</v>
      </c>
      <c r="O78">
        <f>IF(AND(A78&gt;0,A78&lt;999),IFERROR(VLOOKUP(results5135[[#This Row],[Card]],U16W[],1,FALSE),0),0)</f>
        <v>0</v>
      </c>
      <c r="P78">
        <f t="shared" si="9"/>
        <v>999</v>
      </c>
      <c r="Q78" s="3">
        <f t="shared" si="10"/>
        <v>47</v>
      </c>
      <c r="R78" s="3">
        <f t="shared" si="11"/>
        <v>999</v>
      </c>
    </row>
    <row r="79" spans="1:18" x14ac:dyDescent="0.25">
      <c r="A79" s="27">
        <v>999</v>
      </c>
      <c r="B79" s="24">
        <v>74981</v>
      </c>
      <c r="C79" s="24">
        <v>27</v>
      </c>
      <c r="D79" s="25" t="s">
        <v>124</v>
      </c>
      <c r="E79" s="25" t="s">
        <v>22</v>
      </c>
      <c r="F79" s="24">
        <v>2</v>
      </c>
      <c r="G79" s="25" t="s">
        <v>44</v>
      </c>
      <c r="H79" s="25">
        <v>44.02</v>
      </c>
      <c r="I79" s="25" t="s">
        <v>396</v>
      </c>
      <c r="J79" s="25"/>
      <c r="K79" s="26">
        <v>0</v>
      </c>
      <c r="N79">
        <f t="shared" si="8"/>
        <v>74981</v>
      </c>
      <c r="O79">
        <f>IF(AND(A79&gt;0,A79&lt;999),IFERROR(VLOOKUP(results5135[[#This Row],[Card]],U16W[],1,FALSE),0),0)</f>
        <v>0</v>
      </c>
      <c r="P79">
        <f t="shared" si="9"/>
        <v>999</v>
      </c>
      <c r="Q79" s="3">
        <f t="shared" si="10"/>
        <v>12</v>
      </c>
      <c r="R79" s="3">
        <f t="shared" si="11"/>
        <v>999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selection activeCell="M3" sqref="M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8.140625" bestFit="1" customWidth="1"/>
    <col min="5" max="5" width="7.140625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  <col min="17" max="17" width="11.85546875" customWidth="1"/>
    <col min="18" max="18" width="12.28515625" customWidth="1"/>
  </cols>
  <sheetData>
    <row r="1" spans="1:18" x14ac:dyDescent="0.25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  <c r="Q1" s="15" t="s">
        <v>477</v>
      </c>
      <c r="R1" s="15" t="s">
        <v>478</v>
      </c>
    </row>
    <row r="2" spans="1:18" x14ac:dyDescent="0.25">
      <c r="A2" s="7">
        <v>1</v>
      </c>
      <c r="B2" s="8">
        <v>74768</v>
      </c>
      <c r="C2" s="8">
        <v>9</v>
      </c>
      <c r="D2" s="9" t="s">
        <v>59</v>
      </c>
      <c r="E2" s="9" t="s">
        <v>14</v>
      </c>
      <c r="F2" s="8">
        <v>2</v>
      </c>
      <c r="G2" s="9" t="s">
        <v>44</v>
      </c>
      <c r="H2" s="9">
        <v>52.06</v>
      </c>
      <c r="I2" s="9">
        <v>52.4</v>
      </c>
      <c r="J2" s="9" t="s">
        <v>400</v>
      </c>
      <c r="K2" s="10">
        <v>0</v>
      </c>
      <c r="N2">
        <f t="shared" ref="N2:N33" si="0">B2</f>
        <v>74768</v>
      </c>
      <c r="O2">
        <f>IF(AND(A2&gt;0,A2&lt;999),IFERROR(VLOOKUP(B2,U16W[],1,FALSE),0),0)</f>
        <v>74768</v>
      </c>
      <c r="P2">
        <f t="shared" ref="P2:P33" si="1">A2</f>
        <v>1</v>
      </c>
      <c r="Q2">
        <f t="shared" ref="Q2:Q33" si="2">IFERROR(_xlfn.RANK.EQ(H2,$H$2:$H$78,1),999)</f>
        <v>1</v>
      </c>
      <c r="R2">
        <f t="shared" ref="R2:R33" si="3">IFERROR(_xlfn.RANK.EQ(I2,$I$2:$I$78,1),999)</f>
        <v>2</v>
      </c>
    </row>
    <row r="3" spans="1:18" x14ac:dyDescent="0.25">
      <c r="A3" s="11">
        <v>1</v>
      </c>
      <c r="B3" s="12">
        <v>77458</v>
      </c>
      <c r="C3" s="12">
        <v>6</v>
      </c>
      <c r="D3" s="13" t="s">
        <v>54</v>
      </c>
      <c r="E3" s="13" t="s">
        <v>16</v>
      </c>
      <c r="F3" s="12">
        <v>2</v>
      </c>
      <c r="G3" s="13" t="s">
        <v>44</v>
      </c>
      <c r="H3" s="13">
        <v>52.25</v>
      </c>
      <c r="I3" s="13">
        <v>52.21</v>
      </c>
      <c r="J3" s="13" t="s">
        <v>400</v>
      </c>
      <c r="K3" s="14">
        <v>0</v>
      </c>
      <c r="N3">
        <f t="shared" si="0"/>
        <v>77458</v>
      </c>
      <c r="O3">
        <f>IF(AND(A3&gt;0,A3&lt;999),IFERROR(VLOOKUP(B3,U16W[],1,FALSE),0),0)</f>
        <v>77458</v>
      </c>
      <c r="P3">
        <f t="shared" si="1"/>
        <v>1</v>
      </c>
      <c r="Q3">
        <f t="shared" si="2"/>
        <v>2</v>
      </c>
      <c r="R3">
        <f t="shared" si="3"/>
        <v>1</v>
      </c>
    </row>
    <row r="4" spans="1:18" x14ac:dyDescent="0.25">
      <c r="A4" s="7">
        <v>3</v>
      </c>
      <c r="B4" s="8">
        <v>75089</v>
      </c>
      <c r="C4" s="8">
        <v>1</v>
      </c>
      <c r="D4" s="9" t="s">
        <v>57</v>
      </c>
      <c r="E4" s="9" t="s">
        <v>16</v>
      </c>
      <c r="F4" s="8">
        <v>2</v>
      </c>
      <c r="G4" s="9" t="s">
        <v>44</v>
      </c>
      <c r="H4" s="9">
        <v>52.76</v>
      </c>
      <c r="I4" s="9">
        <v>53</v>
      </c>
      <c r="J4" s="9" t="s">
        <v>401</v>
      </c>
      <c r="K4" s="10">
        <v>12.2</v>
      </c>
      <c r="N4">
        <f t="shared" si="0"/>
        <v>75089</v>
      </c>
      <c r="O4">
        <f>IF(AND(A4&gt;0,A4&lt;999),IFERROR(VLOOKUP(B4,U16W[],1,FALSE),0),0)</f>
        <v>75089</v>
      </c>
      <c r="P4">
        <f t="shared" si="1"/>
        <v>3</v>
      </c>
      <c r="Q4">
        <f t="shared" si="2"/>
        <v>3</v>
      </c>
      <c r="R4">
        <f t="shared" si="3"/>
        <v>3</v>
      </c>
    </row>
    <row r="5" spans="1:18" x14ac:dyDescent="0.25">
      <c r="A5" s="11">
        <v>4</v>
      </c>
      <c r="B5" s="12">
        <v>75260</v>
      </c>
      <c r="C5" s="12">
        <v>13</v>
      </c>
      <c r="D5" s="13" t="s">
        <v>64</v>
      </c>
      <c r="E5" s="13" t="s">
        <v>16</v>
      </c>
      <c r="F5" s="12">
        <v>2</v>
      </c>
      <c r="G5" s="13" t="s">
        <v>44</v>
      </c>
      <c r="H5" s="13">
        <v>53.75</v>
      </c>
      <c r="I5" s="13">
        <v>54.4</v>
      </c>
      <c r="J5" s="13" t="s">
        <v>402</v>
      </c>
      <c r="K5" s="14">
        <v>34.619999999999997</v>
      </c>
      <c r="N5">
        <f t="shared" si="0"/>
        <v>75260</v>
      </c>
      <c r="O5">
        <f>IF(AND(A5&gt;0,A5&lt;999),IFERROR(VLOOKUP(B5,U16W[],1,FALSE),0),0)</f>
        <v>75260</v>
      </c>
      <c r="P5">
        <f t="shared" si="1"/>
        <v>4</v>
      </c>
      <c r="Q5">
        <f t="shared" si="2"/>
        <v>5</v>
      </c>
      <c r="R5">
        <f t="shared" si="3"/>
        <v>4</v>
      </c>
    </row>
    <row r="6" spans="1:18" x14ac:dyDescent="0.25">
      <c r="A6" s="7">
        <v>5</v>
      </c>
      <c r="B6" s="8">
        <v>80966</v>
      </c>
      <c r="C6" s="8">
        <v>2</v>
      </c>
      <c r="D6" s="9" t="s">
        <v>89</v>
      </c>
      <c r="E6" s="9" t="s">
        <v>19</v>
      </c>
      <c r="F6" s="8">
        <v>3</v>
      </c>
      <c r="G6" s="9" t="s">
        <v>44</v>
      </c>
      <c r="H6" s="9">
        <v>53.59</v>
      </c>
      <c r="I6" s="9">
        <v>54.7</v>
      </c>
      <c r="J6" s="9" t="s">
        <v>403</v>
      </c>
      <c r="K6" s="10">
        <v>35.93</v>
      </c>
      <c r="N6">
        <f t="shared" si="0"/>
        <v>80966</v>
      </c>
      <c r="O6">
        <f>IF(AND(A6&gt;0,A6&lt;999),IFERROR(VLOOKUP(B6,U16W[],1,FALSE),0),0)</f>
        <v>80966</v>
      </c>
      <c r="P6">
        <f t="shared" si="1"/>
        <v>5</v>
      </c>
      <c r="Q6">
        <f t="shared" si="2"/>
        <v>4</v>
      </c>
      <c r="R6">
        <f t="shared" si="3"/>
        <v>5</v>
      </c>
    </row>
    <row r="7" spans="1:18" x14ac:dyDescent="0.25">
      <c r="A7" s="11">
        <v>6</v>
      </c>
      <c r="B7" s="12">
        <v>80983</v>
      </c>
      <c r="C7" s="12">
        <v>17</v>
      </c>
      <c r="D7" s="13" t="s">
        <v>99</v>
      </c>
      <c r="E7" s="13" t="s">
        <v>19</v>
      </c>
      <c r="F7" s="12">
        <v>3</v>
      </c>
      <c r="G7" s="13" t="s">
        <v>44</v>
      </c>
      <c r="H7" s="13">
        <v>54.96</v>
      </c>
      <c r="I7" s="13">
        <v>55.07</v>
      </c>
      <c r="J7" s="13" t="s">
        <v>404</v>
      </c>
      <c r="K7" s="14">
        <v>52.26</v>
      </c>
      <c r="N7">
        <f t="shared" si="0"/>
        <v>80983</v>
      </c>
      <c r="O7">
        <f>IF(AND(A7&gt;0,A7&lt;999),IFERROR(VLOOKUP(B7,U16W[],1,FALSE),0),0)</f>
        <v>80983</v>
      </c>
      <c r="P7">
        <f t="shared" si="1"/>
        <v>6</v>
      </c>
      <c r="Q7">
        <f t="shared" si="2"/>
        <v>11</v>
      </c>
      <c r="R7">
        <f t="shared" si="3"/>
        <v>7</v>
      </c>
    </row>
    <row r="8" spans="1:18" x14ac:dyDescent="0.25">
      <c r="A8" s="7">
        <v>7</v>
      </c>
      <c r="B8" s="8">
        <v>80905</v>
      </c>
      <c r="C8" s="8">
        <v>29</v>
      </c>
      <c r="D8" s="9" t="s">
        <v>62</v>
      </c>
      <c r="E8" s="9" t="s">
        <v>16</v>
      </c>
      <c r="F8" s="8">
        <v>3</v>
      </c>
      <c r="G8" s="9" t="s">
        <v>44</v>
      </c>
      <c r="H8" s="9">
        <v>54.85</v>
      </c>
      <c r="I8" s="9">
        <v>55.21</v>
      </c>
      <c r="J8" s="9" t="s">
        <v>405</v>
      </c>
      <c r="K8" s="10">
        <v>52.54</v>
      </c>
      <c r="N8">
        <f t="shared" si="0"/>
        <v>80905</v>
      </c>
      <c r="O8">
        <f>IF(AND(A8&gt;0,A8&lt;999),IFERROR(VLOOKUP(B8,U16W[],1,FALSE),0),0)</f>
        <v>80905</v>
      </c>
      <c r="P8">
        <f t="shared" si="1"/>
        <v>7</v>
      </c>
      <c r="Q8">
        <f t="shared" si="2"/>
        <v>8</v>
      </c>
      <c r="R8">
        <f t="shared" si="3"/>
        <v>9</v>
      </c>
    </row>
    <row r="9" spans="1:18" x14ac:dyDescent="0.25">
      <c r="A9" s="11">
        <v>8</v>
      </c>
      <c r="B9" s="12">
        <v>80845</v>
      </c>
      <c r="C9" s="12">
        <v>21</v>
      </c>
      <c r="D9" s="13" t="s">
        <v>77</v>
      </c>
      <c r="E9" s="13" t="s">
        <v>15</v>
      </c>
      <c r="F9" s="12">
        <v>3</v>
      </c>
      <c r="G9" s="13" t="s">
        <v>44</v>
      </c>
      <c r="H9" s="13">
        <v>54.64</v>
      </c>
      <c r="I9" s="13">
        <v>55.5</v>
      </c>
      <c r="J9" s="13" t="s">
        <v>406</v>
      </c>
      <c r="K9" s="14">
        <v>53.29</v>
      </c>
      <c r="N9">
        <f t="shared" si="0"/>
        <v>80845</v>
      </c>
      <c r="O9">
        <f>IF(AND(A9&gt;0,A9&lt;999),IFERROR(VLOOKUP(B9,U16W[],1,FALSE),0),0)</f>
        <v>80845</v>
      </c>
      <c r="P9">
        <f t="shared" si="1"/>
        <v>8</v>
      </c>
      <c r="Q9">
        <f t="shared" si="2"/>
        <v>6</v>
      </c>
      <c r="R9">
        <f t="shared" si="3"/>
        <v>14</v>
      </c>
    </row>
    <row r="10" spans="1:18" x14ac:dyDescent="0.25">
      <c r="A10" s="7">
        <v>9</v>
      </c>
      <c r="B10" s="8">
        <v>80888</v>
      </c>
      <c r="C10" s="8">
        <v>31</v>
      </c>
      <c r="D10" s="9" t="s">
        <v>61</v>
      </c>
      <c r="E10" s="9" t="s">
        <v>43</v>
      </c>
      <c r="F10" s="8">
        <v>3</v>
      </c>
      <c r="G10" s="9" t="s">
        <v>44</v>
      </c>
      <c r="H10" s="9">
        <v>55.45</v>
      </c>
      <c r="I10" s="9">
        <v>54.79</v>
      </c>
      <c r="J10" s="9" t="s">
        <v>407</v>
      </c>
      <c r="K10" s="10">
        <v>54.23</v>
      </c>
      <c r="N10">
        <f t="shared" si="0"/>
        <v>80888</v>
      </c>
      <c r="O10">
        <f>IF(AND(A10&gt;0,A10&lt;999),IFERROR(VLOOKUP(B10,U16W[],1,FALSE),0),0)</f>
        <v>80888</v>
      </c>
      <c r="P10">
        <f t="shared" si="1"/>
        <v>9</v>
      </c>
      <c r="Q10">
        <f t="shared" si="2"/>
        <v>20</v>
      </c>
      <c r="R10">
        <f t="shared" si="3"/>
        <v>6</v>
      </c>
    </row>
    <row r="11" spans="1:18" x14ac:dyDescent="0.25">
      <c r="A11" s="11">
        <v>10</v>
      </c>
      <c r="B11" s="12">
        <v>75556</v>
      </c>
      <c r="C11" s="12">
        <v>23</v>
      </c>
      <c r="D11" s="13" t="s">
        <v>119</v>
      </c>
      <c r="E11" s="13" t="s">
        <v>18</v>
      </c>
      <c r="F11" s="12">
        <v>2</v>
      </c>
      <c r="G11" s="13" t="s">
        <v>44</v>
      </c>
      <c r="H11" s="13">
        <v>55.02</v>
      </c>
      <c r="I11" s="13">
        <v>55.38</v>
      </c>
      <c r="J11" s="13" t="s">
        <v>408</v>
      </c>
      <c r="K11" s="14">
        <v>55.73</v>
      </c>
      <c r="N11">
        <f t="shared" si="0"/>
        <v>75556</v>
      </c>
      <c r="O11">
        <f>IF(AND(A11&gt;0,A11&lt;999),IFERROR(VLOOKUP(B11,U16W[],1,FALSE),0),0)</f>
        <v>75556</v>
      </c>
      <c r="P11">
        <f t="shared" si="1"/>
        <v>10</v>
      </c>
      <c r="Q11">
        <f t="shared" si="2"/>
        <v>14</v>
      </c>
      <c r="R11">
        <f t="shared" si="3"/>
        <v>12</v>
      </c>
    </row>
    <row r="12" spans="1:18" x14ac:dyDescent="0.25">
      <c r="A12" s="7">
        <v>11</v>
      </c>
      <c r="B12" s="8">
        <v>81174</v>
      </c>
      <c r="C12" s="8">
        <v>32</v>
      </c>
      <c r="D12" s="9" t="s">
        <v>106</v>
      </c>
      <c r="E12" s="9" t="s">
        <v>16</v>
      </c>
      <c r="F12" s="8">
        <v>3</v>
      </c>
      <c r="G12" s="9" t="s">
        <v>44</v>
      </c>
      <c r="H12" s="9">
        <v>55.14</v>
      </c>
      <c r="I12" s="9">
        <v>55.33</v>
      </c>
      <c r="J12" s="9" t="s">
        <v>409</v>
      </c>
      <c r="K12" s="10">
        <v>56.38</v>
      </c>
      <c r="N12">
        <f t="shared" si="0"/>
        <v>81174</v>
      </c>
      <c r="O12">
        <f>IF(AND(A12&gt;0,A12&lt;999),IFERROR(VLOOKUP(B12,U16W[],1,FALSE),0),0)</f>
        <v>81174</v>
      </c>
      <c r="P12">
        <f t="shared" si="1"/>
        <v>11</v>
      </c>
      <c r="Q12">
        <f t="shared" si="2"/>
        <v>16</v>
      </c>
      <c r="R12">
        <f t="shared" si="3"/>
        <v>11</v>
      </c>
    </row>
    <row r="13" spans="1:18" x14ac:dyDescent="0.25">
      <c r="A13" s="11">
        <v>12</v>
      </c>
      <c r="B13" s="12">
        <v>80848</v>
      </c>
      <c r="C13" s="12">
        <v>28</v>
      </c>
      <c r="D13" s="13" t="s">
        <v>66</v>
      </c>
      <c r="E13" s="13" t="s">
        <v>15</v>
      </c>
      <c r="F13" s="12">
        <v>3</v>
      </c>
      <c r="G13" s="13" t="s">
        <v>44</v>
      </c>
      <c r="H13" s="13">
        <v>54.89</v>
      </c>
      <c r="I13" s="13">
        <v>55.67</v>
      </c>
      <c r="J13" s="13" t="s">
        <v>410</v>
      </c>
      <c r="K13" s="14">
        <v>57.23</v>
      </c>
      <c r="N13">
        <f t="shared" si="0"/>
        <v>80848</v>
      </c>
      <c r="O13">
        <f>IF(AND(A13&gt;0,A13&lt;999),IFERROR(VLOOKUP(B13,U16W[],1,FALSE),0),0)</f>
        <v>80848</v>
      </c>
      <c r="P13">
        <f t="shared" si="1"/>
        <v>12</v>
      </c>
      <c r="Q13">
        <f t="shared" si="2"/>
        <v>9</v>
      </c>
      <c r="R13">
        <f t="shared" si="3"/>
        <v>15</v>
      </c>
    </row>
    <row r="14" spans="1:18" x14ac:dyDescent="0.25">
      <c r="A14" s="7">
        <v>13</v>
      </c>
      <c r="B14" s="8">
        <v>74583</v>
      </c>
      <c r="C14" s="8">
        <v>26</v>
      </c>
      <c r="D14" s="9" t="s">
        <v>79</v>
      </c>
      <c r="E14" s="9" t="s">
        <v>43</v>
      </c>
      <c r="F14" s="8">
        <v>2</v>
      </c>
      <c r="G14" s="9" t="s">
        <v>44</v>
      </c>
      <c r="H14" s="9">
        <v>55.26</v>
      </c>
      <c r="I14" s="9">
        <v>55.41</v>
      </c>
      <c r="J14" s="9" t="s">
        <v>411</v>
      </c>
      <c r="K14" s="10">
        <v>58.26</v>
      </c>
      <c r="N14">
        <f t="shared" si="0"/>
        <v>74583</v>
      </c>
      <c r="O14">
        <f>IF(AND(A14&gt;0,A14&lt;999),IFERROR(VLOOKUP(B14,U16W[],1,FALSE),0),0)</f>
        <v>74583</v>
      </c>
      <c r="P14">
        <f t="shared" si="1"/>
        <v>13</v>
      </c>
      <c r="Q14">
        <f t="shared" si="2"/>
        <v>18</v>
      </c>
      <c r="R14">
        <f t="shared" si="3"/>
        <v>13</v>
      </c>
    </row>
    <row r="15" spans="1:18" x14ac:dyDescent="0.25">
      <c r="A15" s="11">
        <v>14</v>
      </c>
      <c r="B15" s="12">
        <v>70311</v>
      </c>
      <c r="C15" s="12">
        <v>7</v>
      </c>
      <c r="D15" s="13" t="s">
        <v>91</v>
      </c>
      <c r="E15" s="13" t="s">
        <v>52</v>
      </c>
      <c r="F15" s="12">
        <v>3</v>
      </c>
      <c r="G15" s="13" t="s">
        <v>44</v>
      </c>
      <c r="H15" s="13">
        <v>54.78</v>
      </c>
      <c r="I15" s="13">
        <v>55.98</v>
      </c>
      <c r="J15" s="13" t="s">
        <v>412</v>
      </c>
      <c r="K15" s="14">
        <v>59.1</v>
      </c>
      <c r="N15">
        <f t="shared" si="0"/>
        <v>70311</v>
      </c>
      <c r="O15">
        <f>IF(AND(A15&gt;0,A15&lt;999),IFERROR(VLOOKUP(B15,U16W[],1,FALSE),0),0)</f>
        <v>70311</v>
      </c>
      <c r="P15">
        <f t="shared" si="1"/>
        <v>14</v>
      </c>
      <c r="Q15">
        <f t="shared" si="2"/>
        <v>7</v>
      </c>
      <c r="R15">
        <f t="shared" si="3"/>
        <v>19</v>
      </c>
    </row>
    <row r="16" spans="1:18" x14ac:dyDescent="0.25">
      <c r="A16" s="7">
        <v>15</v>
      </c>
      <c r="B16" s="8">
        <v>75361</v>
      </c>
      <c r="C16" s="8">
        <v>14</v>
      </c>
      <c r="D16" s="9" t="s">
        <v>67</v>
      </c>
      <c r="E16" s="9" t="s">
        <v>43</v>
      </c>
      <c r="F16" s="8">
        <v>2</v>
      </c>
      <c r="G16" s="9" t="s">
        <v>44</v>
      </c>
      <c r="H16" s="9">
        <v>55.18</v>
      </c>
      <c r="I16" s="9">
        <v>55.68</v>
      </c>
      <c r="J16" s="9" t="s">
        <v>413</v>
      </c>
      <c r="K16" s="10">
        <v>60.04</v>
      </c>
      <c r="N16">
        <f t="shared" si="0"/>
        <v>75361</v>
      </c>
      <c r="O16">
        <f>IF(AND(A16&gt;0,A16&lt;999),IFERROR(VLOOKUP(B16,U16W[],1,FALSE),0),0)</f>
        <v>75361</v>
      </c>
      <c r="P16">
        <f t="shared" si="1"/>
        <v>15</v>
      </c>
      <c r="Q16">
        <f t="shared" si="2"/>
        <v>17</v>
      </c>
      <c r="R16">
        <f t="shared" si="3"/>
        <v>16</v>
      </c>
    </row>
    <row r="17" spans="1:18" x14ac:dyDescent="0.25">
      <c r="A17" s="11">
        <v>16</v>
      </c>
      <c r="B17" s="12">
        <v>81556</v>
      </c>
      <c r="C17" s="12">
        <v>76</v>
      </c>
      <c r="D17" s="13" t="s">
        <v>179</v>
      </c>
      <c r="E17" s="13" t="s">
        <v>19</v>
      </c>
      <c r="F17" s="12">
        <v>3</v>
      </c>
      <c r="G17" s="13" t="s">
        <v>44</v>
      </c>
      <c r="H17" s="13">
        <v>56.05</v>
      </c>
      <c r="I17" s="13">
        <v>55.27</v>
      </c>
      <c r="J17" s="13" t="s">
        <v>414</v>
      </c>
      <c r="K17" s="14">
        <v>64.36</v>
      </c>
      <c r="N17">
        <f t="shared" si="0"/>
        <v>81556</v>
      </c>
      <c r="O17">
        <f>IF(AND(A17&gt;0,A17&lt;999),IFERROR(VLOOKUP(B17,U16W[],1,FALSE),0),0)</f>
        <v>81556</v>
      </c>
      <c r="P17">
        <f t="shared" si="1"/>
        <v>16</v>
      </c>
      <c r="Q17">
        <f t="shared" si="2"/>
        <v>28</v>
      </c>
      <c r="R17">
        <f t="shared" si="3"/>
        <v>10</v>
      </c>
    </row>
    <row r="18" spans="1:18" x14ac:dyDescent="0.25">
      <c r="A18" s="7">
        <v>17</v>
      </c>
      <c r="B18" s="8">
        <v>80883</v>
      </c>
      <c r="C18" s="8">
        <v>34</v>
      </c>
      <c r="D18" s="9" t="s">
        <v>104</v>
      </c>
      <c r="E18" s="9" t="s">
        <v>14</v>
      </c>
      <c r="F18" s="8">
        <v>3</v>
      </c>
      <c r="G18" s="9" t="s">
        <v>44</v>
      </c>
      <c r="H18" s="9">
        <v>56.17</v>
      </c>
      <c r="I18" s="9">
        <v>55.19</v>
      </c>
      <c r="J18" s="9" t="s">
        <v>415</v>
      </c>
      <c r="K18" s="10">
        <v>64.73</v>
      </c>
      <c r="N18">
        <f t="shared" si="0"/>
        <v>80883</v>
      </c>
      <c r="O18">
        <f>IF(AND(A18&gt;0,A18&lt;999),IFERROR(VLOOKUP(B18,U16W[],1,FALSE),0),0)</f>
        <v>80883</v>
      </c>
      <c r="P18">
        <f t="shared" si="1"/>
        <v>17</v>
      </c>
      <c r="Q18">
        <f t="shared" si="2"/>
        <v>30</v>
      </c>
      <c r="R18">
        <f t="shared" si="3"/>
        <v>8</v>
      </c>
    </row>
    <row r="19" spans="1:18" x14ac:dyDescent="0.25">
      <c r="A19" s="11">
        <v>18</v>
      </c>
      <c r="B19" s="12">
        <v>80540</v>
      </c>
      <c r="C19" s="12">
        <v>10</v>
      </c>
      <c r="D19" s="13" t="s">
        <v>175</v>
      </c>
      <c r="E19" s="13" t="s">
        <v>45</v>
      </c>
      <c r="F19" s="12">
        <v>3</v>
      </c>
      <c r="G19" s="13" t="s">
        <v>44</v>
      </c>
      <c r="H19" s="13">
        <v>55.73</v>
      </c>
      <c r="I19" s="13">
        <v>55.79</v>
      </c>
      <c r="J19" s="13" t="s">
        <v>416</v>
      </c>
      <c r="K19" s="14">
        <v>66.23</v>
      </c>
      <c r="N19">
        <f t="shared" si="0"/>
        <v>80540</v>
      </c>
      <c r="O19">
        <f>IF(AND(A19&gt;0,A19&lt;999),IFERROR(VLOOKUP(B19,U16W[],1,FALSE),0),0)</f>
        <v>80540</v>
      </c>
      <c r="P19">
        <f t="shared" si="1"/>
        <v>18</v>
      </c>
      <c r="Q19">
        <f t="shared" si="2"/>
        <v>22</v>
      </c>
      <c r="R19">
        <f t="shared" si="3"/>
        <v>17</v>
      </c>
    </row>
    <row r="20" spans="1:18" x14ac:dyDescent="0.25">
      <c r="A20" s="7">
        <v>19</v>
      </c>
      <c r="B20" s="8">
        <v>80972</v>
      </c>
      <c r="C20" s="8">
        <v>16</v>
      </c>
      <c r="D20" s="9" t="s">
        <v>111</v>
      </c>
      <c r="E20" s="9" t="s">
        <v>19</v>
      </c>
      <c r="F20" s="8">
        <v>3</v>
      </c>
      <c r="G20" s="9" t="s">
        <v>44</v>
      </c>
      <c r="H20" s="9">
        <v>55.73</v>
      </c>
      <c r="I20" s="9">
        <v>55.86</v>
      </c>
      <c r="J20" s="9" t="s">
        <v>417</v>
      </c>
      <c r="K20" s="10">
        <v>66.89</v>
      </c>
      <c r="N20">
        <f t="shared" si="0"/>
        <v>80972</v>
      </c>
      <c r="O20">
        <f>IF(AND(A20&gt;0,A20&lt;999),IFERROR(VLOOKUP(B20,U16W[],1,FALSE),0),0)</f>
        <v>80972</v>
      </c>
      <c r="P20">
        <f t="shared" si="1"/>
        <v>19</v>
      </c>
      <c r="Q20">
        <f t="shared" si="2"/>
        <v>22</v>
      </c>
      <c r="R20">
        <f t="shared" si="3"/>
        <v>18</v>
      </c>
    </row>
    <row r="21" spans="1:18" x14ac:dyDescent="0.25">
      <c r="A21" s="11">
        <v>20</v>
      </c>
      <c r="B21" s="12">
        <v>76810</v>
      </c>
      <c r="C21" s="12">
        <v>33</v>
      </c>
      <c r="D21" s="13" t="s">
        <v>114</v>
      </c>
      <c r="E21" s="13" t="s">
        <v>28</v>
      </c>
      <c r="F21" s="12">
        <v>2</v>
      </c>
      <c r="G21" s="13" t="s">
        <v>44</v>
      </c>
      <c r="H21" s="13">
        <v>55.73</v>
      </c>
      <c r="I21" s="13">
        <v>56.01</v>
      </c>
      <c r="J21" s="13" t="s">
        <v>418</v>
      </c>
      <c r="K21" s="14">
        <v>68.3</v>
      </c>
      <c r="N21">
        <f t="shared" si="0"/>
        <v>76810</v>
      </c>
      <c r="O21">
        <f>IF(AND(A21&gt;0,A21&lt;999),IFERROR(VLOOKUP(B21,U16W[],1,FALSE),0),0)</f>
        <v>76810</v>
      </c>
      <c r="P21">
        <f t="shared" si="1"/>
        <v>20</v>
      </c>
      <c r="Q21">
        <f t="shared" si="2"/>
        <v>22</v>
      </c>
      <c r="R21">
        <f t="shared" si="3"/>
        <v>20</v>
      </c>
    </row>
    <row r="22" spans="1:18" x14ac:dyDescent="0.25">
      <c r="A22" s="7">
        <v>21</v>
      </c>
      <c r="B22" s="8">
        <v>80507</v>
      </c>
      <c r="C22" s="8">
        <v>3</v>
      </c>
      <c r="D22" s="9" t="s">
        <v>74</v>
      </c>
      <c r="E22" s="9" t="s">
        <v>75</v>
      </c>
      <c r="F22" s="8">
        <v>3</v>
      </c>
      <c r="G22" s="9" t="s">
        <v>44</v>
      </c>
      <c r="H22" s="9">
        <v>55.41</v>
      </c>
      <c r="I22" s="9">
        <v>56.79</v>
      </c>
      <c r="J22" s="9" t="s">
        <v>419</v>
      </c>
      <c r="K22" s="10">
        <v>72.61</v>
      </c>
      <c r="N22">
        <f t="shared" si="0"/>
        <v>80507</v>
      </c>
      <c r="O22">
        <f>IF(AND(A22&gt;0,A22&lt;999),IFERROR(VLOOKUP(B22,U16W[],1,FALSE),0),0)</f>
        <v>80507</v>
      </c>
      <c r="P22">
        <f t="shared" si="1"/>
        <v>21</v>
      </c>
      <c r="Q22">
        <f t="shared" si="2"/>
        <v>19</v>
      </c>
      <c r="R22">
        <f t="shared" si="3"/>
        <v>24</v>
      </c>
    </row>
    <row r="23" spans="1:18" x14ac:dyDescent="0.25">
      <c r="A23" s="11">
        <v>22</v>
      </c>
      <c r="B23" s="12">
        <v>80959</v>
      </c>
      <c r="C23" s="12">
        <v>35</v>
      </c>
      <c r="D23" s="13" t="s">
        <v>130</v>
      </c>
      <c r="E23" s="13" t="s">
        <v>19</v>
      </c>
      <c r="F23" s="12">
        <v>3</v>
      </c>
      <c r="G23" s="13" t="s">
        <v>44</v>
      </c>
      <c r="H23" s="13">
        <v>56.01</v>
      </c>
      <c r="I23" s="13">
        <v>56.2</v>
      </c>
      <c r="J23" s="13" t="s">
        <v>420</v>
      </c>
      <c r="K23" s="14">
        <v>72.709999999999994</v>
      </c>
      <c r="N23">
        <f t="shared" si="0"/>
        <v>80959</v>
      </c>
      <c r="O23">
        <f>IF(AND(A23&gt;0,A23&lt;999),IFERROR(VLOOKUP(B23,U16W[],1,FALSE),0),0)</f>
        <v>80959</v>
      </c>
      <c r="P23">
        <f t="shared" si="1"/>
        <v>22</v>
      </c>
      <c r="Q23">
        <f t="shared" si="2"/>
        <v>27</v>
      </c>
      <c r="R23">
        <f t="shared" si="3"/>
        <v>21</v>
      </c>
    </row>
    <row r="24" spans="1:18" x14ac:dyDescent="0.25">
      <c r="A24" s="7">
        <v>23</v>
      </c>
      <c r="B24" s="8">
        <v>80543</v>
      </c>
      <c r="C24" s="8">
        <v>4</v>
      </c>
      <c r="D24" s="9" t="s">
        <v>113</v>
      </c>
      <c r="E24" s="9" t="s">
        <v>45</v>
      </c>
      <c r="F24" s="8">
        <v>2</v>
      </c>
      <c r="G24" s="9" t="s">
        <v>44</v>
      </c>
      <c r="H24" s="9">
        <v>55.68</v>
      </c>
      <c r="I24" s="9">
        <v>56.79</v>
      </c>
      <c r="J24" s="9" t="s">
        <v>421</v>
      </c>
      <c r="K24" s="10">
        <v>75.150000000000006</v>
      </c>
      <c r="N24">
        <f t="shared" si="0"/>
        <v>80543</v>
      </c>
      <c r="O24">
        <f>IF(AND(A24&gt;0,A24&lt;999),IFERROR(VLOOKUP(B24,U16W[],1,FALSE),0),0)</f>
        <v>80543</v>
      </c>
      <c r="P24">
        <f t="shared" si="1"/>
        <v>23</v>
      </c>
      <c r="Q24">
        <f t="shared" si="2"/>
        <v>21</v>
      </c>
      <c r="R24">
        <f t="shared" si="3"/>
        <v>24</v>
      </c>
    </row>
    <row r="25" spans="1:18" x14ac:dyDescent="0.25">
      <c r="A25" s="11">
        <v>24</v>
      </c>
      <c r="B25" s="12">
        <v>76255</v>
      </c>
      <c r="C25" s="12">
        <v>24</v>
      </c>
      <c r="D25" s="13" t="s">
        <v>116</v>
      </c>
      <c r="E25" s="13" t="s">
        <v>14</v>
      </c>
      <c r="F25" s="12">
        <v>2</v>
      </c>
      <c r="G25" s="13" t="s">
        <v>44</v>
      </c>
      <c r="H25" s="13">
        <v>55.74</v>
      </c>
      <c r="I25" s="13">
        <v>56.74</v>
      </c>
      <c r="J25" s="13" t="s">
        <v>422</v>
      </c>
      <c r="K25" s="14">
        <v>75.239999999999995</v>
      </c>
      <c r="N25">
        <f t="shared" si="0"/>
        <v>76255</v>
      </c>
      <c r="O25">
        <f>IF(AND(A25&gt;0,A25&lt;999),IFERROR(VLOOKUP(B25,U16W[],1,FALSE),0),0)</f>
        <v>76255</v>
      </c>
      <c r="P25">
        <f t="shared" si="1"/>
        <v>24</v>
      </c>
      <c r="Q25">
        <f t="shared" si="2"/>
        <v>25</v>
      </c>
      <c r="R25">
        <f t="shared" si="3"/>
        <v>23</v>
      </c>
    </row>
    <row r="26" spans="1:18" x14ac:dyDescent="0.25">
      <c r="A26" s="7">
        <v>25</v>
      </c>
      <c r="B26" s="8">
        <v>74981</v>
      </c>
      <c r="C26" s="8">
        <v>42</v>
      </c>
      <c r="D26" s="9" t="s">
        <v>124</v>
      </c>
      <c r="E26" s="9" t="s">
        <v>22</v>
      </c>
      <c r="F26" s="8">
        <v>2</v>
      </c>
      <c r="G26" s="9" t="s">
        <v>44</v>
      </c>
      <c r="H26" s="9">
        <v>56.08</v>
      </c>
      <c r="I26" s="9">
        <v>56.94</v>
      </c>
      <c r="J26" s="9" t="s">
        <v>423</v>
      </c>
      <c r="K26" s="10">
        <v>80.31</v>
      </c>
      <c r="N26">
        <f t="shared" si="0"/>
        <v>74981</v>
      </c>
      <c r="O26">
        <f>IF(AND(A26&gt;0,A26&lt;999),IFERROR(VLOOKUP(B26,U16W[],1,FALSE),0),0)</f>
        <v>74981</v>
      </c>
      <c r="P26">
        <f t="shared" si="1"/>
        <v>25</v>
      </c>
      <c r="Q26">
        <f t="shared" si="2"/>
        <v>29</v>
      </c>
      <c r="R26">
        <f t="shared" si="3"/>
        <v>27</v>
      </c>
    </row>
    <row r="27" spans="1:18" x14ac:dyDescent="0.25">
      <c r="A27" s="11">
        <v>26</v>
      </c>
      <c r="B27" s="12">
        <v>74866</v>
      </c>
      <c r="C27" s="12">
        <v>27</v>
      </c>
      <c r="D27" s="13" t="s">
        <v>109</v>
      </c>
      <c r="E27" s="13" t="s">
        <v>43</v>
      </c>
      <c r="F27" s="12">
        <v>3</v>
      </c>
      <c r="G27" s="13" t="s">
        <v>44</v>
      </c>
      <c r="H27" s="13">
        <v>56.37</v>
      </c>
      <c r="I27" s="13">
        <v>56.66</v>
      </c>
      <c r="J27" s="13" t="s">
        <v>424</v>
      </c>
      <c r="K27" s="14">
        <v>80.400000000000006</v>
      </c>
      <c r="N27">
        <f t="shared" si="0"/>
        <v>74866</v>
      </c>
      <c r="O27">
        <f>IF(AND(A27&gt;0,A27&lt;999),IFERROR(VLOOKUP(B27,U16W[],1,FALSE),0),0)</f>
        <v>74866</v>
      </c>
      <c r="P27">
        <f t="shared" si="1"/>
        <v>26</v>
      </c>
      <c r="Q27">
        <f t="shared" si="2"/>
        <v>31</v>
      </c>
      <c r="R27">
        <f t="shared" si="3"/>
        <v>22</v>
      </c>
    </row>
    <row r="28" spans="1:18" x14ac:dyDescent="0.25">
      <c r="A28" s="7">
        <v>27</v>
      </c>
      <c r="B28" s="8">
        <v>80548</v>
      </c>
      <c r="C28" s="8">
        <v>5</v>
      </c>
      <c r="D28" s="9" t="s">
        <v>108</v>
      </c>
      <c r="E28" s="9" t="s">
        <v>45</v>
      </c>
      <c r="F28" s="8">
        <v>2</v>
      </c>
      <c r="G28" s="9" t="s">
        <v>44</v>
      </c>
      <c r="H28" s="9">
        <v>56.54</v>
      </c>
      <c r="I28" s="9">
        <v>57.25</v>
      </c>
      <c r="J28" s="9" t="s">
        <v>425</v>
      </c>
      <c r="K28" s="10">
        <v>87.53</v>
      </c>
      <c r="N28">
        <f t="shared" si="0"/>
        <v>80548</v>
      </c>
      <c r="O28">
        <f>IF(AND(A28&gt;0,A28&lt;999),IFERROR(VLOOKUP(B28,U16W[],1,FALSE),0),0)</f>
        <v>80548</v>
      </c>
      <c r="P28">
        <f t="shared" si="1"/>
        <v>27</v>
      </c>
      <c r="Q28">
        <f t="shared" si="2"/>
        <v>32</v>
      </c>
      <c r="R28">
        <f t="shared" si="3"/>
        <v>29</v>
      </c>
    </row>
    <row r="29" spans="1:18" x14ac:dyDescent="0.25">
      <c r="A29" s="11">
        <v>28</v>
      </c>
      <c r="B29" s="12">
        <v>80880</v>
      </c>
      <c r="C29" s="12">
        <v>37</v>
      </c>
      <c r="D29" s="13" t="s">
        <v>101</v>
      </c>
      <c r="E29" s="13" t="s">
        <v>14</v>
      </c>
      <c r="F29" s="12">
        <v>3</v>
      </c>
      <c r="G29" s="13" t="s">
        <v>44</v>
      </c>
      <c r="H29" s="13">
        <v>56.99</v>
      </c>
      <c r="I29" s="13">
        <v>56.92</v>
      </c>
      <c r="J29" s="13" t="s">
        <v>426</v>
      </c>
      <c r="K29" s="14">
        <v>88.66</v>
      </c>
      <c r="N29">
        <f t="shared" si="0"/>
        <v>80880</v>
      </c>
      <c r="O29">
        <f>IF(AND(A29&gt;0,A29&lt;999),IFERROR(VLOOKUP(B29,U16W[],1,FALSE),0),0)</f>
        <v>80880</v>
      </c>
      <c r="P29">
        <f t="shared" si="1"/>
        <v>28</v>
      </c>
      <c r="Q29">
        <f t="shared" si="2"/>
        <v>37</v>
      </c>
      <c r="R29">
        <f t="shared" si="3"/>
        <v>26</v>
      </c>
    </row>
    <row r="30" spans="1:18" x14ac:dyDescent="0.25">
      <c r="A30" s="7">
        <v>29</v>
      </c>
      <c r="B30" s="8">
        <v>85769</v>
      </c>
      <c r="C30" s="8">
        <v>44</v>
      </c>
      <c r="D30" s="9" t="s">
        <v>135</v>
      </c>
      <c r="E30" s="9" t="s">
        <v>14</v>
      </c>
      <c r="F30" s="8">
        <v>2</v>
      </c>
      <c r="G30" s="9" t="s">
        <v>44</v>
      </c>
      <c r="H30" s="9">
        <v>57.17</v>
      </c>
      <c r="I30" s="9">
        <v>57.12</v>
      </c>
      <c r="J30" s="9" t="s">
        <v>427</v>
      </c>
      <c r="K30" s="10">
        <v>92.22</v>
      </c>
      <c r="N30">
        <f t="shared" si="0"/>
        <v>85769</v>
      </c>
      <c r="O30">
        <f>IF(AND(A30&gt;0,A30&lt;999),IFERROR(VLOOKUP(B30,U16W[],1,FALSE),0),0)</f>
        <v>85769</v>
      </c>
      <c r="P30">
        <f t="shared" si="1"/>
        <v>29</v>
      </c>
      <c r="Q30">
        <f t="shared" si="2"/>
        <v>39</v>
      </c>
      <c r="R30">
        <f t="shared" si="3"/>
        <v>28</v>
      </c>
    </row>
    <row r="31" spans="1:18" x14ac:dyDescent="0.25">
      <c r="A31" s="11">
        <v>30</v>
      </c>
      <c r="B31" s="12">
        <v>77192</v>
      </c>
      <c r="C31" s="12">
        <v>40</v>
      </c>
      <c r="D31" s="13" t="s">
        <v>97</v>
      </c>
      <c r="E31" s="13" t="s">
        <v>20</v>
      </c>
      <c r="F31" s="12">
        <v>2</v>
      </c>
      <c r="G31" s="13" t="s">
        <v>44</v>
      </c>
      <c r="H31" s="13">
        <v>56.82</v>
      </c>
      <c r="I31" s="13">
        <v>57.48</v>
      </c>
      <c r="J31" s="13" t="s">
        <v>428</v>
      </c>
      <c r="K31" s="14">
        <v>92.31</v>
      </c>
      <c r="N31">
        <f t="shared" si="0"/>
        <v>77192</v>
      </c>
      <c r="O31">
        <f>IF(AND(A31&gt;0,A31&lt;999),IFERROR(VLOOKUP(B31,U16W[],1,FALSE),0),0)</f>
        <v>77192</v>
      </c>
      <c r="P31">
        <f t="shared" si="1"/>
        <v>30</v>
      </c>
      <c r="Q31">
        <f t="shared" si="2"/>
        <v>35</v>
      </c>
      <c r="R31">
        <f t="shared" si="3"/>
        <v>32</v>
      </c>
    </row>
    <row r="32" spans="1:18" x14ac:dyDescent="0.25">
      <c r="A32" s="7">
        <v>31</v>
      </c>
      <c r="B32" s="8">
        <v>80895</v>
      </c>
      <c r="C32" s="8">
        <v>43</v>
      </c>
      <c r="D32" s="9" t="s">
        <v>120</v>
      </c>
      <c r="E32" s="9" t="s">
        <v>17</v>
      </c>
      <c r="F32" s="8">
        <v>3</v>
      </c>
      <c r="G32" s="9" t="s">
        <v>44</v>
      </c>
      <c r="H32" s="9">
        <v>56.96</v>
      </c>
      <c r="I32" s="9">
        <v>57.63</v>
      </c>
      <c r="J32" s="9" t="s">
        <v>246</v>
      </c>
      <c r="K32" s="10">
        <v>95.04</v>
      </c>
      <c r="N32">
        <f t="shared" si="0"/>
        <v>80895</v>
      </c>
      <c r="O32">
        <f>IF(AND(A32&gt;0,A32&lt;999),IFERROR(VLOOKUP(B32,U16W[],1,FALSE),0),0)</f>
        <v>80895</v>
      </c>
      <c r="P32">
        <f t="shared" si="1"/>
        <v>31</v>
      </c>
      <c r="Q32">
        <f t="shared" si="2"/>
        <v>36</v>
      </c>
      <c r="R32">
        <f t="shared" si="3"/>
        <v>33</v>
      </c>
    </row>
    <row r="33" spans="1:18" x14ac:dyDescent="0.25">
      <c r="A33" s="11">
        <v>32</v>
      </c>
      <c r="B33" s="12">
        <v>78558</v>
      </c>
      <c r="C33" s="12">
        <v>47</v>
      </c>
      <c r="D33" s="13" t="s">
        <v>103</v>
      </c>
      <c r="E33" s="13" t="s">
        <v>14</v>
      </c>
      <c r="F33" s="12">
        <v>2</v>
      </c>
      <c r="G33" s="13" t="s">
        <v>44</v>
      </c>
      <c r="H33" s="13">
        <v>56.8</v>
      </c>
      <c r="I33" s="13">
        <v>57.8</v>
      </c>
      <c r="J33" s="13" t="s">
        <v>429</v>
      </c>
      <c r="K33" s="14">
        <v>95.13</v>
      </c>
      <c r="N33">
        <f t="shared" si="0"/>
        <v>78558</v>
      </c>
      <c r="O33">
        <f>IF(AND(A33&gt;0,A33&lt;999),IFERROR(VLOOKUP(B33,U16W[],1,FALSE),0),0)</f>
        <v>78558</v>
      </c>
      <c r="P33">
        <f t="shared" si="1"/>
        <v>32</v>
      </c>
      <c r="Q33">
        <f t="shared" si="2"/>
        <v>34</v>
      </c>
      <c r="R33">
        <f t="shared" si="3"/>
        <v>35</v>
      </c>
    </row>
    <row r="34" spans="1:18" x14ac:dyDescent="0.25">
      <c r="A34" s="7">
        <v>33</v>
      </c>
      <c r="B34" s="8">
        <v>76232</v>
      </c>
      <c r="C34" s="8">
        <v>50</v>
      </c>
      <c r="D34" s="9" t="s">
        <v>145</v>
      </c>
      <c r="E34" s="9" t="s">
        <v>15</v>
      </c>
      <c r="F34" s="8">
        <v>3</v>
      </c>
      <c r="G34" s="9" t="s">
        <v>44</v>
      </c>
      <c r="H34" s="9">
        <v>57.22</v>
      </c>
      <c r="I34" s="9">
        <v>57.78</v>
      </c>
      <c r="J34" s="9" t="s">
        <v>430</v>
      </c>
      <c r="K34" s="10">
        <v>98.88</v>
      </c>
      <c r="N34">
        <f t="shared" ref="N34:N65" si="4">B34</f>
        <v>76232</v>
      </c>
      <c r="O34">
        <f>IF(AND(A34&gt;0,A34&lt;999),IFERROR(VLOOKUP(B34,U16W[],1,FALSE),0),0)</f>
        <v>76232</v>
      </c>
      <c r="P34">
        <f t="shared" ref="P34:P65" si="5">A34</f>
        <v>33</v>
      </c>
      <c r="Q34">
        <f t="shared" ref="Q34:Q65" si="6">IFERROR(_xlfn.RANK.EQ(H34,$H$2:$H$78,1),999)</f>
        <v>40</v>
      </c>
      <c r="R34">
        <f t="shared" ref="R34:R65" si="7">IFERROR(_xlfn.RANK.EQ(I34,$I$2:$I$78,1),999)</f>
        <v>34</v>
      </c>
    </row>
    <row r="35" spans="1:18" x14ac:dyDescent="0.25">
      <c r="A35" s="11">
        <v>34</v>
      </c>
      <c r="B35" s="12">
        <v>80882</v>
      </c>
      <c r="C35" s="12">
        <v>49</v>
      </c>
      <c r="D35" s="13" t="s">
        <v>128</v>
      </c>
      <c r="E35" s="13" t="s">
        <v>14</v>
      </c>
      <c r="F35" s="12">
        <v>3</v>
      </c>
      <c r="G35" s="13" t="s">
        <v>44</v>
      </c>
      <c r="H35" s="13">
        <v>57.65</v>
      </c>
      <c r="I35" s="13">
        <v>57.46</v>
      </c>
      <c r="J35" s="13" t="s">
        <v>431</v>
      </c>
      <c r="K35" s="14">
        <v>99.91</v>
      </c>
      <c r="N35">
        <f t="shared" si="4"/>
        <v>80882</v>
      </c>
      <c r="O35">
        <f>IF(AND(A35&gt;0,A35&lt;999),IFERROR(VLOOKUP(B35,U16W[],1,FALSE),0),0)</f>
        <v>80882</v>
      </c>
      <c r="P35">
        <f t="shared" si="5"/>
        <v>34</v>
      </c>
      <c r="Q35">
        <f t="shared" si="6"/>
        <v>44</v>
      </c>
      <c r="R35">
        <f t="shared" si="7"/>
        <v>31</v>
      </c>
    </row>
    <row r="36" spans="1:18" x14ac:dyDescent="0.25">
      <c r="A36" s="7">
        <v>35</v>
      </c>
      <c r="B36" s="8">
        <v>85771</v>
      </c>
      <c r="C36" s="8">
        <v>73</v>
      </c>
      <c r="D36" s="9" t="s">
        <v>134</v>
      </c>
      <c r="E36" s="9" t="s">
        <v>14</v>
      </c>
      <c r="F36" s="8">
        <v>2</v>
      </c>
      <c r="G36" s="9" t="s">
        <v>44</v>
      </c>
      <c r="H36" s="9">
        <v>57.93</v>
      </c>
      <c r="I36" s="9">
        <v>57.39</v>
      </c>
      <c r="J36" s="9" t="s">
        <v>432</v>
      </c>
      <c r="K36" s="10">
        <v>101.88</v>
      </c>
      <c r="N36">
        <f t="shared" si="4"/>
        <v>85771</v>
      </c>
      <c r="O36">
        <f>IF(AND(A36&gt;0,A36&lt;999),IFERROR(VLOOKUP(B36,U16W[],1,FALSE),0),0)</f>
        <v>85771</v>
      </c>
      <c r="P36">
        <f t="shared" si="5"/>
        <v>35</v>
      </c>
      <c r="Q36">
        <f t="shared" si="6"/>
        <v>47</v>
      </c>
      <c r="R36">
        <f t="shared" si="7"/>
        <v>30</v>
      </c>
    </row>
    <row r="37" spans="1:18" x14ac:dyDescent="0.25">
      <c r="A37" s="11">
        <v>36</v>
      </c>
      <c r="B37" s="12">
        <v>77469</v>
      </c>
      <c r="C37" s="12">
        <v>36</v>
      </c>
      <c r="D37" s="13" t="s">
        <v>92</v>
      </c>
      <c r="E37" s="13" t="s">
        <v>17</v>
      </c>
      <c r="F37" s="12">
        <v>2</v>
      </c>
      <c r="G37" s="13" t="s">
        <v>44</v>
      </c>
      <c r="H37" s="13">
        <v>57.66</v>
      </c>
      <c r="I37" s="13">
        <v>57.95</v>
      </c>
      <c r="J37" s="13" t="s">
        <v>433</v>
      </c>
      <c r="K37" s="14">
        <v>104.6</v>
      </c>
      <c r="N37">
        <f t="shared" si="4"/>
        <v>77469</v>
      </c>
      <c r="O37">
        <f>IF(AND(A37&gt;0,A37&lt;999),IFERROR(VLOOKUP(B37,U16W[],1,FALSE),0),0)</f>
        <v>77469</v>
      </c>
      <c r="P37">
        <f t="shared" si="5"/>
        <v>36</v>
      </c>
      <c r="Q37">
        <f t="shared" si="6"/>
        <v>46</v>
      </c>
      <c r="R37">
        <f t="shared" si="7"/>
        <v>37</v>
      </c>
    </row>
    <row r="38" spans="1:18" x14ac:dyDescent="0.25">
      <c r="A38" s="7">
        <v>37</v>
      </c>
      <c r="B38" s="8">
        <v>74658</v>
      </c>
      <c r="C38" s="8">
        <v>30</v>
      </c>
      <c r="D38" s="9" t="s">
        <v>132</v>
      </c>
      <c r="E38" s="9" t="s">
        <v>14</v>
      </c>
      <c r="F38" s="8">
        <v>2</v>
      </c>
      <c r="G38" s="9" t="s">
        <v>44</v>
      </c>
      <c r="H38" s="9">
        <v>57.39</v>
      </c>
      <c r="I38" s="9">
        <v>58.41</v>
      </c>
      <c r="J38" s="9" t="s">
        <v>434</v>
      </c>
      <c r="K38" s="10">
        <v>106.39</v>
      </c>
      <c r="N38">
        <f t="shared" si="4"/>
        <v>74658</v>
      </c>
      <c r="O38">
        <f>IF(AND(A38&gt;0,A38&lt;999),IFERROR(VLOOKUP(B38,U16W[],1,FALSE),0),0)</f>
        <v>74658</v>
      </c>
      <c r="P38">
        <f t="shared" si="5"/>
        <v>37</v>
      </c>
      <c r="Q38">
        <f t="shared" si="6"/>
        <v>41</v>
      </c>
      <c r="R38">
        <f t="shared" si="7"/>
        <v>42</v>
      </c>
    </row>
    <row r="39" spans="1:18" x14ac:dyDescent="0.25">
      <c r="A39" s="11">
        <v>38</v>
      </c>
      <c r="B39" s="12">
        <v>77393</v>
      </c>
      <c r="C39" s="12">
        <v>38</v>
      </c>
      <c r="D39" s="13" t="s">
        <v>94</v>
      </c>
      <c r="E39" s="13" t="s">
        <v>20</v>
      </c>
      <c r="F39" s="12">
        <v>2</v>
      </c>
      <c r="G39" s="13" t="s">
        <v>44</v>
      </c>
      <c r="H39" s="13">
        <v>57.65</v>
      </c>
      <c r="I39" s="13">
        <v>58.28</v>
      </c>
      <c r="J39" s="13" t="s">
        <v>435</v>
      </c>
      <c r="K39" s="14">
        <v>107.61</v>
      </c>
      <c r="N39">
        <f t="shared" si="4"/>
        <v>77393</v>
      </c>
      <c r="O39">
        <f>IF(AND(A39&gt;0,A39&lt;999),IFERROR(VLOOKUP(B39,U16W[],1,FALSE),0),0)</f>
        <v>77393</v>
      </c>
      <c r="P39">
        <f t="shared" si="5"/>
        <v>38</v>
      </c>
      <c r="Q39">
        <f t="shared" si="6"/>
        <v>44</v>
      </c>
      <c r="R39">
        <f t="shared" si="7"/>
        <v>39</v>
      </c>
    </row>
    <row r="40" spans="1:18" x14ac:dyDescent="0.25">
      <c r="A40" s="7">
        <v>39</v>
      </c>
      <c r="B40" s="8">
        <v>77306</v>
      </c>
      <c r="C40" s="8">
        <v>48</v>
      </c>
      <c r="D40" s="9" t="s">
        <v>143</v>
      </c>
      <c r="E40" s="9" t="s">
        <v>50</v>
      </c>
      <c r="F40" s="8">
        <v>2</v>
      </c>
      <c r="G40" s="9" t="s">
        <v>44</v>
      </c>
      <c r="H40" s="9">
        <v>57.1</v>
      </c>
      <c r="I40" s="9">
        <v>58.84</v>
      </c>
      <c r="J40" s="9" t="s">
        <v>277</v>
      </c>
      <c r="K40" s="10">
        <v>107.7</v>
      </c>
      <c r="N40">
        <f t="shared" si="4"/>
        <v>77306</v>
      </c>
      <c r="O40">
        <f>IF(AND(A40&gt;0,A40&lt;999),IFERROR(VLOOKUP(B40,U16W[],1,FALSE),0),0)</f>
        <v>77306</v>
      </c>
      <c r="P40">
        <f t="shared" si="5"/>
        <v>39</v>
      </c>
      <c r="Q40">
        <f t="shared" si="6"/>
        <v>38</v>
      </c>
      <c r="R40">
        <f t="shared" si="7"/>
        <v>44</v>
      </c>
    </row>
    <row r="41" spans="1:18" x14ac:dyDescent="0.25">
      <c r="A41" s="11">
        <v>40</v>
      </c>
      <c r="B41" s="12">
        <v>80889</v>
      </c>
      <c r="C41" s="12">
        <v>53</v>
      </c>
      <c r="D41" s="13" t="s">
        <v>139</v>
      </c>
      <c r="E41" s="13" t="s">
        <v>17</v>
      </c>
      <c r="F41" s="12">
        <v>3</v>
      </c>
      <c r="G41" s="13" t="s">
        <v>44</v>
      </c>
      <c r="H41" s="13">
        <v>57.99</v>
      </c>
      <c r="I41" s="13">
        <v>58.14</v>
      </c>
      <c r="J41" s="13" t="s">
        <v>436</v>
      </c>
      <c r="K41" s="14">
        <v>109.48</v>
      </c>
      <c r="N41">
        <f t="shared" si="4"/>
        <v>80889</v>
      </c>
      <c r="O41">
        <f>IF(AND(A41&gt;0,A41&lt;999),IFERROR(VLOOKUP(B41,U16W[],1,FALSE),0),0)</f>
        <v>80889</v>
      </c>
      <c r="P41">
        <f t="shared" si="5"/>
        <v>40</v>
      </c>
      <c r="Q41">
        <f t="shared" si="6"/>
        <v>49</v>
      </c>
      <c r="R41">
        <f t="shared" si="7"/>
        <v>38</v>
      </c>
    </row>
    <row r="42" spans="1:18" x14ac:dyDescent="0.25">
      <c r="A42" s="7">
        <v>41</v>
      </c>
      <c r="B42" s="8">
        <v>81195</v>
      </c>
      <c r="C42" s="8">
        <v>45</v>
      </c>
      <c r="D42" s="9" t="s">
        <v>176</v>
      </c>
      <c r="E42" s="9" t="s">
        <v>17</v>
      </c>
      <c r="F42" s="8">
        <v>3</v>
      </c>
      <c r="G42" s="9" t="s">
        <v>44</v>
      </c>
      <c r="H42" s="9">
        <v>57.93</v>
      </c>
      <c r="I42" s="9">
        <v>58.32</v>
      </c>
      <c r="J42" s="9" t="s">
        <v>437</v>
      </c>
      <c r="K42" s="10">
        <v>110.61</v>
      </c>
      <c r="N42">
        <f t="shared" si="4"/>
        <v>81195</v>
      </c>
      <c r="O42">
        <f>IF(AND(A42&gt;0,A42&lt;999),IFERROR(VLOOKUP(B42,U16W[],1,FALSE),0),0)</f>
        <v>81195</v>
      </c>
      <c r="P42">
        <f t="shared" si="5"/>
        <v>41</v>
      </c>
      <c r="Q42">
        <f t="shared" si="6"/>
        <v>47</v>
      </c>
      <c r="R42">
        <f t="shared" si="7"/>
        <v>40</v>
      </c>
    </row>
    <row r="43" spans="1:18" x14ac:dyDescent="0.25">
      <c r="A43" s="11">
        <v>42</v>
      </c>
      <c r="B43" s="12">
        <v>78824</v>
      </c>
      <c r="C43" s="12">
        <v>18</v>
      </c>
      <c r="D43" s="13" t="s">
        <v>95</v>
      </c>
      <c r="E43" s="13" t="s">
        <v>45</v>
      </c>
      <c r="F43" s="12">
        <v>2</v>
      </c>
      <c r="G43" s="13" t="s">
        <v>44</v>
      </c>
      <c r="H43" s="13">
        <v>57.4</v>
      </c>
      <c r="I43" s="13">
        <v>58.86</v>
      </c>
      <c r="J43" s="13" t="s">
        <v>438</v>
      </c>
      <c r="K43" s="14">
        <v>110.7</v>
      </c>
      <c r="N43">
        <f t="shared" si="4"/>
        <v>78824</v>
      </c>
      <c r="O43">
        <f>IF(AND(A43&gt;0,A43&lt;999),IFERROR(VLOOKUP(B43,U16W[],1,FALSE),0),0)</f>
        <v>78824</v>
      </c>
      <c r="P43">
        <f t="shared" si="5"/>
        <v>42</v>
      </c>
      <c r="Q43">
        <f t="shared" si="6"/>
        <v>42</v>
      </c>
      <c r="R43">
        <f t="shared" si="7"/>
        <v>45</v>
      </c>
    </row>
    <row r="44" spans="1:18" x14ac:dyDescent="0.25">
      <c r="A44" s="7">
        <v>43</v>
      </c>
      <c r="B44" s="8">
        <v>80879</v>
      </c>
      <c r="C44" s="8">
        <v>60</v>
      </c>
      <c r="D44" s="9" t="s">
        <v>147</v>
      </c>
      <c r="E44" s="9" t="s">
        <v>14</v>
      </c>
      <c r="F44" s="8">
        <v>3</v>
      </c>
      <c r="G44" s="9" t="s">
        <v>44</v>
      </c>
      <c r="H44" s="9">
        <v>58.6</v>
      </c>
      <c r="I44" s="9">
        <v>57.93</v>
      </c>
      <c r="J44" s="9" t="s">
        <v>439</v>
      </c>
      <c r="K44" s="10">
        <v>113.24</v>
      </c>
      <c r="N44">
        <f t="shared" si="4"/>
        <v>80879</v>
      </c>
      <c r="O44">
        <f>IF(AND(A44&gt;0,A44&lt;999),IFERROR(VLOOKUP(B44,U16W[],1,FALSE),0),0)</f>
        <v>80879</v>
      </c>
      <c r="P44">
        <f t="shared" si="5"/>
        <v>43</v>
      </c>
      <c r="Q44">
        <f t="shared" si="6"/>
        <v>55</v>
      </c>
      <c r="R44">
        <f t="shared" si="7"/>
        <v>36</v>
      </c>
    </row>
    <row r="45" spans="1:18" x14ac:dyDescent="0.25">
      <c r="A45" s="11">
        <v>44</v>
      </c>
      <c r="B45" s="12">
        <v>82059</v>
      </c>
      <c r="C45" s="12">
        <v>61</v>
      </c>
      <c r="D45" s="13" t="s">
        <v>102</v>
      </c>
      <c r="E45" s="13" t="s">
        <v>14</v>
      </c>
      <c r="F45" s="12">
        <v>3</v>
      </c>
      <c r="G45" s="13" t="s">
        <v>44</v>
      </c>
      <c r="H45" s="13">
        <v>58.33</v>
      </c>
      <c r="I45" s="13">
        <v>58.38</v>
      </c>
      <c r="J45" s="13" t="s">
        <v>440</v>
      </c>
      <c r="K45" s="14">
        <v>114.92</v>
      </c>
      <c r="N45">
        <f t="shared" si="4"/>
        <v>82059</v>
      </c>
      <c r="O45">
        <f>IF(AND(A45&gt;0,A45&lt;999),IFERROR(VLOOKUP(B45,U16W[],1,FALSE),0),0)</f>
        <v>82059</v>
      </c>
      <c r="P45">
        <f t="shared" si="5"/>
        <v>44</v>
      </c>
      <c r="Q45">
        <f t="shared" si="6"/>
        <v>53</v>
      </c>
      <c r="R45">
        <f t="shared" si="7"/>
        <v>41</v>
      </c>
    </row>
    <row r="46" spans="1:18" x14ac:dyDescent="0.25">
      <c r="A46" s="7">
        <v>45</v>
      </c>
      <c r="B46" s="8">
        <v>78412</v>
      </c>
      <c r="C46" s="8">
        <v>46</v>
      </c>
      <c r="D46" s="9" t="s">
        <v>126</v>
      </c>
      <c r="E46" s="9" t="s">
        <v>28</v>
      </c>
      <c r="F46" s="8">
        <v>3</v>
      </c>
      <c r="G46" s="9" t="s">
        <v>44</v>
      </c>
      <c r="H46" s="9">
        <v>58.16</v>
      </c>
      <c r="I46" s="9">
        <v>58.75</v>
      </c>
      <c r="J46" s="9" t="s">
        <v>441</v>
      </c>
      <c r="K46" s="10">
        <v>116.8</v>
      </c>
      <c r="N46">
        <f t="shared" si="4"/>
        <v>78412</v>
      </c>
      <c r="O46">
        <f>IF(AND(A46&gt;0,A46&lt;999),IFERROR(VLOOKUP(B46,U16W[],1,FALSE),0),0)</f>
        <v>78412</v>
      </c>
      <c r="P46">
        <f t="shared" si="5"/>
        <v>45</v>
      </c>
      <c r="Q46">
        <f t="shared" si="6"/>
        <v>50</v>
      </c>
      <c r="R46">
        <f t="shared" si="7"/>
        <v>43</v>
      </c>
    </row>
    <row r="47" spans="1:18" x14ac:dyDescent="0.25">
      <c r="A47" s="11">
        <v>46</v>
      </c>
      <c r="B47" s="12">
        <v>88141</v>
      </c>
      <c r="C47" s="12">
        <v>56</v>
      </c>
      <c r="D47" s="13" t="s">
        <v>150</v>
      </c>
      <c r="E47" s="13" t="s">
        <v>14</v>
      </c>
      <c r="F47" s="12">
        <v>3</v>
      </c>
      <c r="G47" s="13" t="s">
        <v>44</v>
      </c>
      <c r="H47" s="13">
        <v>58.19</v>
      </c>
      <c r="I47" s="13">
        <v>59.12</v>
      </c>
      <c r="J47" s="13" t="s">
        <v>442</v>
      </c>
      <c r="K47" s="14">
        <v>120.55</v>
      </c>
      <c r="N47">
        <f t="shared" si="4"/>
        <v>88141</v>
      </c>
      <c r="O47">
        <f>IF(AND(A47&gt;0,A47&lt;999),IFERROR(VLOOKUP(B47,U16W[],1,FALSE),0),0)</f>
        <v>88141</v>
      </c>
      <c r="P47">
        <f t="shared" si="5"/>
        <v>46</v>
      </c>
      <c r="Q47">
        <f t="shared" si="6"/>
        <v>51</v>
      </c>
      <c r="R47">
        <f t="shared" si="7"/>
        <v>47</v>
      </c>
    </row>
    <row r="48" spans="1:18" x14ac:dyDescent="0.25">
      <c r="A48" s="7">
        <v>47</v>
      </c>
      <c r="B48" s="8">
        <v>80911</v>
      </c>
      <c r="C48" s="8">
        <v>54</v>
      </c>
      <c r="D48" s="9" t="s">
        <v>152</v>
      </c>
      <c r="E48" s="9" t="s">
        <v>16</v>
      </c>
      <c r="F48" s="8">
        <v>3</v>
      </c>
      <c r="G48" s="9" t="s">
        <v>44</v>
      </c>
      <c r="H48" s="9">
        <v>58.72</v>
      </c>
      <c r="I48" s="9">
        <v>58.95</v>
      </c>
      <c r="J48" s="9" t="s">
        <v>443</v>
      </c>
      <c r="K48" s="10">
        <v>123.93</v>
      </c>
      <c r="N48">
        <f t="shared" si="4"/>
        <v>80911</v>
      </c>
      <c r="O48">
        <f>IF(AND(A48&gt;0,A48&lt;999),IFERROR(VLOOKUP(B48,U16W[],1,FALSE),0),0)</f>
        <v>80911</v>
      </c>
      <c r="P48">
        <f t="shared" si="5"/>
        <v>47</v>
      </c>
      <c r="Q48">
        <f t="shared" si="6"/>
        <v>57</v>
      </c>
      <c r="R48">
        <f t="shared" si="7"/>
        <v>46</v>
      </c>
    </row>
    <row r="49" spans="1:18" x14ac:dyDescent="0.25">
      <c r="A49" s="11">
        <v>48</v>
      </c>
      <c r="B49" s="12">
        <v>75524</v>
      </c>
      <c r="C49" s="12">
        <v>52</v>
      </c>
      <c r="D49" s="13" t="s">
        <v>160</v>
      </c>
      <c r="E49" s="13" t="s">
        <v>16</v>
      </c>
      <c r="F49" s="12">
        <v>2</v>
      </c>
      <c r="G49" s="13" t="s">
        <v>44</v>
      </c>
      <c r="H49" s="13">
        <v>58.69</v>
      </c>
      <c r="I49" s="13">
        <v>59.27</v>
      </c>
      <c r="J49" s="13" t="s">
        <v>444</v>
      </c>
      <c r="K49" s="14">
        <v>126.65</v>
      </c>
      <c r="N49">
        <f t="shared" si="4"/>
        <v>75524</v>
      </c>
      <c r="O49">
        <f>IF(AND(A49&gt;0,A49&lt;999),IFERROR(VLOOKUP(B49,U16W[],1,FALSE),0),0)</f>
        <v>75524</v>
      </c>
      <c r="P49">
        <f t="shared" si="5"/>
        <v>48</v>
      </c>
      <c r="Q49">
        <f t="shared" si="6"/>
        <v>56</v>
      </c>
      <c r="R49">
        <f t="shared" si="7"/>
        <v>49</v>
      </c>
    </row>
    <row r="50" spans="1:18" x14ac:dyDescent="0.25">
      <c r="A50" s="7">
        <v>49</v>
      </c>
      <c r="B50" s="8">
        <v>75205</v>
      </c>
      <c r="C50" s="8">
        <v>75</v>
      </c>
      <c r="D50" s="9" t="s">
        <v>247</v>
      </c>
      <c r="E50" s="9" t="s">
        <v>18</v>
      </c>
      <c r="F50" s="8">
        <v>2</v>
      </c>
      <c r="G50" s="9" t="s">
        <v>44</v>
      </c>
      <c r="H50" s="9">
        <v>58.85</v>
      </c>
      <c r="I50" s="9">
        <v>59.21</v>
      </c>
      <c r="J50" s="9" t="s">
        <v>445</v>
      </c>
      <c r="K50" s="10">
        <v>127.59</v>
      </c>
      <c r="N50">
        <f t="shared" si="4"/>
        <v>75205</v>
      </c>
      <c r="O50">
        <f>IF(AND(A50&gt;0,A50&lt;999),IFERROR(VLOOKUP(B50,U16W[],1,FALSE),0),0)</f>
        <v>75205</v>
      </c>
      <c r="P50">
        <f t="shared" si="5"/>
        <v>49</v>
      </c>
      <c r="Q50">
        <f t="shared" si="6"/>
        <v>58</v>
      </c>
      <c r="R50">
        <f t="shared" si="7"/>
        <v>48</v>
      </c>
    </row>
    <row r="51" spans="1:18" x14ac:dyDescent="0.25">
      <c r="A51" s="11">
        <v>50</v>
      </c>
      <c r="B51" s="12">
        <v>78607</v>
      </c>
      <c r="C51" s="12">
        <v>64</v>
      </c>
      <c r="D51" s="13" t="s">
        <v>122</v>
      </c>
      <c r="E51" s="13" t="s">
        <v>20</v>
      </c>
      <c r="F51" s="12">
        <v>2</v>
      </c>
      <c r="G51" s="13" t="s">
        <v>44</v>
      </c>
      <c r="H51" s="13">
        <v>58.5</v>
      </c>
      <c r="I51" s="13">
        <v>59.62</v>
      </c>
      <c r="J51" s="13" t="s">
        <v>446</v>
      </c>
      <c r="K51" s="14">
        <v>128.15</v>
      </c>
      <c r="N51">
        <f t="shared" si="4"/>
        <v>78607</v>
      </c>
      <c r="O51">
        <f>IF(AND(A51&gt;0,A51&lt;999),IFERROR(VLOOKUP(B51,U16W[],1,FALSE),0),0)</f>
        <v>78607</v>
      </c>
      <c r="P51">
        <f t="shared" si="5"/>
        <v>50</v>
      </c>
      <c r="Q51">
        <f t="shared" si="6"/>
        <v>54</v>
      </c>
      <c r="R51">
        <f t="shared" si="7"/>
        <v>50</v>
      </c>
    </row>
    <row r="52" spans="1:18" x14ac:dyDescent="0.25">
      <c r="A52" s="7">
        <v>51</v>
      </c>
      <c r="B52" s="8">
        <v>78252</v>
      </c>
      <c r="C52" s="8">
        <v>58</v>
      </c>
      <c r="D52" s="9" t="s">
        <v>232</v>
      </c>
      <c r="E52" s="9" t="s">
        <v>18</v>
      </c>
      <c r="F52" s="8">
        <v>2</v>
      </c>
      <c r="G52" s="9" t="s">
        <v>44</v>
      </c>
      <c r="H52" s="9">
        <v>58.94</v>
      </c>
      <c r="I52" s="9">
        <v>59.88</v>
      </c>
      <c r="J52" s="9" t="s">
        <v>447</v>
      </c>
      <c r="K52" s="10">
        <v>134.72</v>
      </c>
      <c r="N52">
        <f t="shared" si="4"/>
        <v>78252</v>
      </c>
      <c r="O52">
        <f>IF(AND(A52&gt;0,A52&lt;999),IFERROR(VLOOKUP(B52,U16W[],1,FALSE),0),0)</f>
        <v>78252</v>
      </c>
      <c r="P52">
        <f t="shared" si="5"/>
        <v>51</v>
      </c>
      <c r="Q52">
        <f t="shared" si="6"/>
        <v>59</v>
      </c>
      <c r="R52">
        <f t="shared" si="7"/>
        <v>51</v>
      </c>
    </row>
    <row r="53" spans="1:18" x14ac:dyDescent="0.25">
      <c r="A53" s="11">
        <v>52</v>
      </c>
      <c r="B53" s="12">
        <v>80504</v>
      </c>
      <c r="C53" s="12">
        <v>25</v>
      </c>
      <c r="D53" s="13" t="s">
        <v>156</v>
      </c>
      <c r="E53" s="13" t="s">
        <v>75</v>
      </c>
      <c r="F53" s="12">
        <v>3</v>
      </c>
      <c r="G53" s="13" t="s">
        <v>44</v>
      </c>
      <c r="H53" s="13">
        <v>58.31</v>
      </c>
      <c r="I53" s="13" t="s">
        <v>448</v>
      </c>
      <c r="J53" s="13" t="s">
        <v>449</v>
      </c>
      <c r="K53" s="14">
        <v>136.88</v>
      </c>
      <c r="N53">
        <f t="shared" si="4"/>
        <v>80504</v>
      </c>
      <c r="O53">
        <f>IF(AND(A53&gt;0,A53&lt;999),IFERROR(VLOOKUP(B53,U16W[],1,FALSE),0),0)</f>
        <v>80504</v>
      </c>
      <c r="P53">
        <f t="shared" si="5"/>
        <v>52</v>
      </c>
      <c r="Q53">
        <f t="shared" si="6"/>
        <v>52</v>
      </c>
      <c r="R53">
        <f t="shared" si="7"/>
        <v>999</v>
      </c>
    </row>
    <row r="54" spans="1:18" x14ac:dyDescent="0.25">
      <c r="A54" s="7">
        <v>53</v>
      </c>
      <c r="B54" s="8">
        <v>78199</v>
      </c>
      <c r="C54" s="8">
        <v>59</v>
      </c>
      <c r="D54" s="9" t="s">
        <v>137</v>
      </c>
      <c r="E54" s="9" t="s">
        <v>22</v>
      </c>
      <c r="F54" s="8">
        <v>2</v>
      </c>
      <c r="G54" s="9" t="s">
        <v>44</v>
      </c>
      <c r="H54" s="9">
        <v>59.43</v>
      </c>
      <c r="I54" s="9" t="s">
        <v>450</v>
      </c>
      <c r="J54" s="9" t="s">
        <v>451</v>
      </c>
      <c r="K54" s="10">
        <v>150.47999999999999</v>
      </c>
      <c r="N54">
        <f t="shared" si="4"/>
        <v>78199</v>
      </c>
      <c r="O54">
        <f>IF(AND(A54&gt;0,A54&lt;999),IFERROR(VLOOKUP(B54,U16W[],1,FALSE),0),0)</f>
        <v>78199</v>
      </c>
      <c r="P54">
        <f t="shared" si="5"/>
        <v>53</v>
      </c>
      <c r="Q54">
        <f t="shared" si="6"/>
        <v>61</v>
      </c>
      <c r="R54">
        <f t="shared" si="7"/>
        <v>999</v>
      </c>
    </row>
    <row r="55" spans="1:18" x14ac:dyDescent="0.25">
      <c r="A55" s="11">
        <v>54</v>
      </c>
      <c r="B55" s="12">
        <v>85538</v>
      </c>
      <c r="C55" s="12">
        <v>65</v>
      </c>
      <c r="D55" s="13" t="s">
        <v>149</v>
      </c>
      <c r="E55" s="13" t="s">
        <v>28</v>
      </c>
      <c r="F55" s="12">
        <v>3</v>
      </c>
      <c r="G55" s="13" t="s">
        <v>44</v>
      </c>
      <c r="H55" s="13" t="s">
        <v>452</v>
      </c>
      <c r="I55" s="13" t="s">
        <v>453</v>
      </c>
      <c r="J55" s="13" t="s">
        <v>454</v>
      </c>
      <c r="K55" s="14">
        <v>159.86000000000001</v>
      </c>
      <c r="N55">
        <f t="shared" si="4"/>
        <v>85538</v>
      </c>
      <c r="O55">
        <f>IF(AND(A55&gt;0,A55&lt;999),IFERROR(VLOOKUP(B55,U16W[],1,FALSE),0),0)</f>
        <v>85538</v>
      </c>
      <c r="P55">
        <f t="shared" si="5"/>
        <v>54</v>
      </c>
      <c r="Q55">
        <f t="shared" si="6"/>
        <v>999</v>
      </c>
      <c r="R55">
        <f t="shared" si="7"/>
        <v>999</v>
      </c>
    </row>
    <row r="56" spans="1:18" x14ac:dyDescent="0.25">
      <c r="A56" s="7">
        <v>55</v>
      </c>
      <c r="B56" s="8">
        <v>84697</v>
      </c>
      <c r="C56" s="8">
        <v>71</v>
      </c>
      <c r="D56" s="9" t="s">
        <v>166</v>
      </c>
      <c r="E56" s="9" t="s">
        <v>28</v>
      </c>
      <c r="F56" s="8">
        <v>3</v>
      </c>
      <c r="G56" s="9" t="s">
        <v>44</v>
      </c>
      <c r="H56" s="9" t="s">
        <v>455</v>
      </c>
      <c r="I56" s="9" t="s">
        <v>456</v>
      </c>
      <c r="J56" s="9" t="s">
        <v>457</v>
      </c>
      <c r="K56" s="10">
        <v>189.32</v>
      </c>
      <c r="N56">
        <f t="shared" si="4"/>
        <v>84697</v>
      </c>
      <c r="O56">
        <f>IF(AND(A56&gt;0,A56&lt;999),IFERROR(VLOOKUP(B56,U16W[],1,FALSE),0),0)</f>
        <v>84697</v>
      </c>
      <c r="P56">
        <f t="shared" si="5"/>
        <v>55</v>
      </c>
      <c r="Q56">
        <f t="shared" si="6"/>
        <v>999</v>
      </c>
      <c r="R56">
        <f t="shared" si="7"/>
        <v>999</v>
      </c>
    </row>
    <row r="57" spans="1:18" x14ac:dyDescent="0.25">
      <c r="A57" s="11">
        <v>56</v>
      </c>
      <c r="B57" s="12">
        <v>77307</v>
      </c>
      <c r="C57" s="12">
        <v>68</v>
      </c>
      <c r="D57" s="13" t="s">
        <v>168</v>
      </c>
      <c r="E57" s="13" t="s">
        <v>50</v>
      </c>
      <c r="F57" s="12">
        <v>2</v>
      </c>
      <c r="G57" s="13" t="s">
        <v>44</v>
      </c>
      <c r="H57" s="13" t="s">
        <v>458</v>
      </c>
      <c r="I57" s="13" t="s">
        <v>459</v>
      </c>
      <c r="J57" s="13" t="s">
        <v>460</v>
      </c>
      <c r="K57" s="14">
        <v>190.07</v>
      </c>
      <c r="N57">
        <f t="shared" si="4"/>
        <v>77307</v>
      </c>
      <c r="O57">
        <f>IF(AND(A57&gt;0,A57&lt;999),IFERROR(VLOOKUP(B57,U16W[],1,FALSE),0),0)</f>
        <v>77307</v>
      </c>
      <c r="P57">
        <f t="shared" si="5"/>
        <v>56</v>
      </c>
      <c r="Q57">
        <f t="shared" si="6"/>
        <v>999</v>
      </c>
      <c r="R57">
        <f t="shared" si="7"/>
        <v>999</v>
      </c>
    </row>
    <row r="58" spans="1:18" x14ac:dyDescent="0.25">
      <c r="A58" s="7">
        <v>57</v>
      </c>
      <c r="B58" s="8">
        <v>78850</v>
      </c>
      <c r="C58" s="8">
        <v>62</v>
      </c>
      <c r="D58" s="9" t="s">
        <v>154</v>
      </c>
      <c r="E58" s="9" t="s">
        <v>17</v>
      </c>
      <c r="F58" s="8">
        <v>2</v>
      </c>
      <c r="G58" s="9" t="s">
        <v>44</v>
      </c>
      <c r="H58" s="9">
        <v>59.46</v>
      </c>
      <c r="I58" s="9" t="s">
        <v>461</v>
      </c>
      <c r="J58" s="9" t="s">
        <v>462</v>
      </c>
      <c r="K58" s="10">
        <v>192.79</v>
      </c>
      <c r="N58">
        <f t="shared" si="4"/>
        <v>78850</v>
      </c>
      <c r="O58">
        <f>IF(AND(A58&gt;0,A58&lt;999),IFERROR(VLOOKUP(B58,U16W[],1,FALSE),0),0)</f>
        <v>78850</v>
      </c>
      <c r="P58">
        <f t="shared" si="5"/>
        <v>57</v>
      </c>
      <c r="Q58">
        <f t="shared" si="6"/>
        <v>62</v>
      </c>
      <c r="R58">
        <f t="shared" si="7"/>
        <v>999</v>
      </c>
    </row>
    <row r="59" spans="1:18" x14ac:dyDescent="0.25">
      <c r="A59" s="11">
        <v>58</v>
      </c>
      <c r="B59" s="12">
        <v>79092</v>
      </c>
      <c r="C59" s="12">
        <v>20</v>
      </c>
      <c r="D59" s="13" t="s">
        <v>174</v>
      </c>
      <c r="E59" s="13" t="s">
        <v>49</v>
      </c>
      <c r="F59" s="12">
        <v>2</v>
      </c>
      <c r="G59" s="13" t="s">
        <v>44</v>
      </c>
      <c r="H59" s="13" t="s">
        <v>450</v>
      </c>
      <c r="I59" s="13" t="s">
        <v>463</v>
      </c>
      <c r="J59" s="13" t="s">
        <v>464</v>
      </c>
      <c r="K59" s="14">
        <v>197.39</v>
      </c>
      <c r="N59">
        <f t="shared" si="4"/>
        <v>79092</v>
      </c>
      <c r="O59">
        <f>IF(AND(A59&gt;0,A59&lt;999),IFERROR(VLOOKUP(B59,U16W[],1,FALSE),0),0)</f>
        <v>79092</v>
      </c>
      <c r="P59">
        <f t="shared" si="5"/>
        <v>58</v>
      </c>
      <c r="Q59">
        <f t="shared" si="6"/>
        <v>999</v>
      </c>
      <c r="R59">
        <f t="shared" si="7"/>
        <v>999</v>
      </c>
    </row>
    <row r="60" spans="1:18" x14ac:dyDescent="0.25">
      <c r="A60" s="7">
        <v>59</v>
      </c>
      <c r="B60" s="8">
        <v>80922</v>
      </c>
      <c r="C60" s="8">
        <v>77</v>
      </c>
      <c r="D60" s="9" t="s">
        <v>240</v>
      </c>
      <c r="E60" s="9" t="s">
        <v>28</v>
      </c>
      <c r="F60" s="8">
        <v>3</v>
      </c>
      <c r="G60" s="9" t="s">
        <v>44</v>
      </c>
      <c r="H60" s="9" t="s">
        <v>465</v>
      </c>
      <c r="I60" s="9" t="s">
        <v>466</v>
      </c>
      <c r="J60" s="9" t="s">
        <v>467</v>
      </c>
      <c r="K60" s="10">
        <v>221.03</v>
      </c>
      <c r="N60">
        <f t="shared" si="4"/>
        <v>80922</v>
      </c>
      <c r="O60">
        <f>IF(AND(A60&gt;0,A60&lt;999),IFERROR(VLOOKUP(B60,U16W[],1,FALSE),0),0)</f>
        <v>80922</v>
      </c>
      <c r="P60">
        <f t="shared" si="5"/>
        <v>59</v>
      </c>
      <c r="Q60">
        <f t="shared" si="6"/>
        <v>999</v>
      </c>
      <c r="R60">
        <f t="shared" si="7"/>
        <v>999</v>
      </c>
    </row>
    <row r="61" spans="1:18" x14ac:dyDescent="0.25">
      <c r="A61" s="11">
        <v>60</v>
      </c>
      <c r="B61" s="12">
        <v>93432</v>
      </c>
      <c r="C61" s="12">
        <v>70</v>
      </c>
      <c r="D61" s="13" t="s">
        <v>162</v>
      </c>
      <c r="E61" s="13" t="s">
        <v>43</v>
      </c>
      <c r="F61" s="12">
        <v>3</v>
      </c>
      <c r="G61" s="13" t="s">
        <v>44</v>
      </c>
      <c r="H61" s="13" t="s">
        <v>468</v>
      </c>
      <c r="I61" s="13" t="s">
        <v>469</v>
      </c>
      <c r="J61" s="13" t="s">
        <v>470</v>
      </c>
      <c r="K61" s="14">
        <v>227.88</v>
      </c>
      <c r="N61">
        <f t="shared" si="4"/>
        <v>93432</v>
      </c>
      <c r="O61">
        <f>IF(AND(A61&gt;0,A61&lt;999),IFERROR(VLOOKUP(B61,U16W[],1,FALSE),0),0)</f>
        <v>93432</v>
      </c>
      <c r="P61">
        <f t="shared" si="5"/>
        <v>60</v>
      </c>
      <c r="Q61">
        <f t="shared" si="6"/>
        <v>999</v>
      </c>
      <c r="R61">
        <f t="shared" si="7"/>
        <v>999</v>
      </c>
    </row>
    <row r="62" spans="1:18" x14ac:dyDescent="0.25">
      <c r="A62" s="7">
        <v>61</v>
      </c>
      <c r="B62" s="8">
        <v>81527</v>
      </c>
      <c r="C62" s="8">
        <v>67</v>
      </c>
      <c r="D62" s="9" t="s">
        <v>172</v>
      </c>
      <c r="E62" s="9" t="s">
        <v>50</v>
      </c>
      <c r="F62" s="8">
        <v>3</v>
      </c>
      <c r="G62" s="9" t="s">
        <v>44</v>
      </c>
      <c r="H62" s="9" t="s">
        <v>471</v>
      </c>
      <c r="I62" s="9" t="s">
        <v>472</v>
      </c>
      <c r="J62" s="9" t="s">
        <v>473</v>
      </c>
      <c r="K62" s="10">
        <v>252.55</v>
      </c>
      <c r="N62">
        <f t="shared" si="4"/>
        <v>81527</v>
      </c>
      <c r="O62">
        <f>IF(AND(A62&gt;0,A62&lt;999),IFERROR(VLOOKUP(B62,U16W[],1,FALSE),0),0)</f>
        <v>81527</v>
      </c>
      <c r="P62">
        <f t="shared" si="5"/>
        <v>61</v>
      </c>
      <c r="Q62">
        <f t="shared" si="6"/>
        <v>999</v>
      </c>
      <c r="R62">
        <f t="shared" si="7"/>
        <v>999</v>
      </c>
    </row>
    <row r="63" spans="1:18" x14ac:dyDescent="0.25">
      <c r="A63" s="11">
        <v>62</v>
      </c>
      <c r="B63" s="12">
        <v>85953</v>
      </c>
      <c r="C63" s="12">
        <v>66</v>
      </c>
      <c r="D63" s="13" t="s">
        <v>178</v>
      </c>
      <c r="E63" s="13" t="s">
        <v>22</v>
      </c>
      <c r="F63" s="12">
        <v>3</v>
      </c>
      <c r="G63" s="13" t="s">
        <v>44</v>
      </c>
      <c r="H63" s="13" t="s">
        <v>474</v>
      </c>
      <c r="I63" s="13" t="s">
        <v>475</v>
      </c>
      <c r="J63" s="13" t="s">
        <v>476</v>
      </c>
      <c r="K63" s="14">
        <v>253.68</v>
      </c>
      <c r="N63">
        <f t="shared" si="4"/>
        <v>85953</v>
      </c>
      <c r="O63">
        <f>IF(AND(A63&gt;0,A63&lt;999),IFERROR(VLOOKUP(B63,U16W[],1,FALSE),0),0)</f>
        <v>85953</v>
      </c>
      <c r="P63">
        <f t="shared" si="5"/>
        <v>62</v>
      </c>
      <c r="Q63">
        <f t="shared" si="6"/>
        <v>999</v>
      </c>
      <c r="R63">
        <f t="shared" si="7"/>
        <v>999</v>
      </c>
    </row>
    <row r="64" spans="1:18" x14ac:dyDescent="0.25">
      <c r="A64" s="7">
        <v>999</v>
      </c>
      <c r="B64" s="8">
        <v>80977</v>
      </c>
      <c r="C64" s="8">
        <v>51</v>
      </c>
      <c r="D64" s="9" t="s">
        <v>248</v>
      </c>
      <c r="E64" s="9" t="s">
        <v>19</v>
      </c>
      <c r="F64" s="8">
        <v>3</v>
      </c>
      <c r="G64" s="9" t="s">
        <v>44</v>
      </c>
      <c r="H64" s="9" t="s">
        <v>30</v>
      </c>
      <c r="I64" s="9" t="s">
        <v>30</v>
      </c>
      <c r="J64" s="9"/>
      <c r="K64" s="10">
        <v>0</v>
      </c>
      <c r="N64">
        <f t="shared" si="4"/>
        <v>80977</v>
      </c>
      <c r="O64">
        <f>IF(AND(A64&gt;0,A64&lt;999),IFERROR(VLOOKUP(B64,U16W[],1,FALSE),0),0)</f>
        <v>0</v>
      </c>
      <c r="P64">
        <f t="shared" si="5"/>
        <v>999</v>
      </c>
      <c r="Q64">
        <f t="shared" si="6"/>
        <v>999</v>
      </c>
      <c r="R64">
        <f t="shared" si="7"/>
        <v>999</v>
      </c>
    </row>
    <row r="65" spans="1:18" x14ac:dyDescent="0.25">
      <c r="A65" s="11">
        <v>999</v>
      </c>
      <c r="B65" s="12">
        <v>77197</v>
      </c>
      <c r="C65" s="12">
        <v>55</v>
      </c>
      <c r="D65" s="13" t="s">
        <v>141</v>
      </c>
      <c r="E65" s="13" t="s">
        <v>15</v>
      </c>
      <c r="F65" s="12">
        <v>2</v>
      </c>
      <c r="G65" s="13" t="s">
        <v>44</v>
      </c>
      <c r="H65" s="13" t="s">
        <v>30</v>
      </c>
      <c r="I65" s="13" t="s">
        <v>30</v>
      </c>
      <c r="J65" s="13"/>
      <c r="K65" s="14">
        <v>0</v>
      </c>
      <c r="N65">
        <f t="shared" si="4"/>
        <v>77197</v>
      </c>
      <c r="O65">
        <f>IF(AND(A65&gt;0,A65&lt;999),IFERROR(VLOOKUP(B65,U16W[],1,FALSE),0),0)</f>
        <v>0</v>
      </c>
      <c r="P65">
        <f t="shared" si="5"/>
        <v>999</v>
      </c>
      <c r="Q65">
        <f t="shared" si="6"/>
        <v>999</v>
      </c>
      <c r="R65">
        <f t="shared" si="7"/>
        <v>999</v>
      </c>
    </row>
    <row r="66" spans="1:18" x14ac:dyDescent="0.25">
      <c r="A66" s="7">
        <v>999</v>
      </c>
      <c r="B66" s="8">
        <v>81176</v>
      </c>
      <c r="C66" s="8">
        <v>8</v>
      </c>
      <c r="D66" s="9" t="s">
        <v>71</v>
      </c>
      <c r="E66" s="9" t="s">
        <v>16</v>
      </c>
      <c r="F66" s="8">
        <v>3</v>
      </c>
      <c r="G66" s="9" t="s">
        <v>44</v>
      </c>
      <c r="H66" s="9" t="s">
        <v>31</v>
      </c>
      <c r="I66" s="9" t="s">
        <v>30</v>
      </c>
      <c r="J66" s="9"/>
      <c r="K66" s="10">
        <v>0</v>
      </c>
      <c r="N66">
        <f t="shared" ref="N66:N78" si="8">B66</f>
        <v>81176</v>
      </c>
      <c r="O66">
        <f>IF(AND(A66&gt;0,A66&lt;999),IFERROR(VLOOKUP(B66,U16W[],1,FALSE),0),0)</f>
        <v>0</v>
      </c>
      <c r="P66">
        <f t="shared" ref="P66:P78" si="9">A66</f>
        <v>999</v>
      </c>
      <c r="Q66">
        <f t="shared" ref="Q66:Q78" si="10">IFERROR(_xlfn.RANK.EQ(H66,$H$2:$H$78,1),999)</f>
        <v>999</v>
      </c>
      <c r="R66">
        <f t="shared" ref="R66:R78" si="11">IFERROR(_xlfn.RANK.EQ(I66,$I$2:$I$78,1),999)</f>
        <v>999</v>
      </c>
    </row>
    <row r="67" spans="1:18" x14ac:dyDescent="0.25">
      <c r="A67" s="11">
        <v>999</v>
      </c>
      <c r="B67" s="12">
        <v>77254</v>
      </c>
      <c r="C67" s="12">
        <v>41</v>
      </c>
      <c r="D67" s="13" t="s">
        <v>158</v>
      </c>
      <c r="E67" s="13" t="s">
        <v>50</v>
      </c>
      <c r="F67" s="12">
        <v>2</v>
      </c>
      <c r="G67" s="13" t="s">
        <v>44</v>
      </c>
      <c r="H67" s="13" t="s">
        <v>31</v>
      </c>
      <c r="I67" s="13" t="s">
        <v>30</v>
      </c>
      <c r="J67" s="13"/>
      <c r="K67" s="14">
        <v>0</v>
      </c>
      <c r="N67">
        <f t="shared" si="8"/>
        <v>77254</v>
      </c>
      <c r="O67">
        <f>IF(AND(A67&gt;0,A67&lt;999),IFERROR(VLOOKUP(B67,U16W[],1,FALSE),0),0)</f>
        <v>0</v>
      </c>
      <c r="P67">
        <f t="shared" si="9"/>
        <v>999</v>
      </c>
      <c r="Q67">
        <f t="shared" si="10"/>
        <v>999</v>
      </c>
      <c r="R67">
        <f t="shared" si="11"/>
        <v>999</v>
      </c>
    </row>
    <row r="68" spans="1:18" x14ac:dyDescent="0.25">
      <c r="A68" s="7">
        <v>999</v>
      </c>
      <c r="B68" s="8">
        <v>78814</v>
      </c>
      <c r="C68" s="8">
        <v>74</v>
      </c>
      <c r="D68" s="9" t="s">
        <v>73</v>
      </c>
      <c r="E68" s="9" t="s">
        <v>17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8"/>
        <v>78814</v>
      </c>
      <c r="O68">
        <f>IF(AND(A68&gt;0,A68&lt;999),IFERROR(VLOOKUP(B68,U16W[],1,FALSE),0),0)</f>
        <v>0</v>
      </c>
      <c r="P68">
        <f t="shared" si="9"/>
        <v>999</v>
      </c>
      <c r="Q68">
        <f t="shared" si="10"/>
        <v>999</v>
      </c>
      <c r="R68">
        <f t="shared" si="11"/>
        <v>999</v>
      </c>
    </row>
    <row r="69" spans="1:18" x14ac:dyDescent="0.25">
      <c r="A69" s="11">
        <v>999</v>
      </c>
      <c r="B69" s="12">
        <v>74602</v>
      </c>
      <c r="C69" s="12">
        <v>11</v>
      </c>
      <c r="D69" s="13" t="s">
        <v>69</v>
      </c>
      <c r="E69" s="13" t="s">
        <v>22</v>
      </c>
      <c r="F69" s="12">
        <v>2</v>
      </c>
      <c r="G69" s="13" t="s">
        <v>44</v>
      </c>
      <c r="H69" s="13">
        <v>55.05</v>
      </c>
      <c r="I69" s="13" t="s">
        <v>31</v>
      </c>
      <c r="J69" s="13"/>
      <c r="K69" s="14">
        <v>0</v>
      </c>
      <c r="N69">
        <f t="shared" si="8"/>
        <v>74602</v>
      </c>
      <c r="O69">
        <f>IF(AND(A69&gt;0,A69&lt;999),IFERROR(VLOOKUP(B69,U16W[],1,FALSE),0),0)</f>
        <v>0</v>
      </c>
      <c r="P69">
        <f t="shared" si="9"/>
        <v>999</v>
      </c>
      <c r="Q69">
        <f t="shared" si="10"/>
        <v>15</v>
      </c>
      <c r="R69">
        <f t="shared" si="11"/>
        <v>999</v>
      </c>
    </row>
    <row r="70" spans="1:18" x14ac:dyDescent="0.25">
      <c r="A70" s="7">
        <v>999</v>
      </c>
      <c r="B70" s="8">
        <v>78745</v>
      </c>
      <c r="C70" s="8">
        <v>12</v>
      </c>
      <c r="D70" s="9" t="s">
        <v>80</v>
      </c>
      <c r="E70" s="9" t="s">
        <v>37</v>
      </c>
      <c r="F70" s="8">
        <v>2</v>
      </c>
      <c r="G70" s="9" t="s">
        <v>44</v>
      </c>
      <c r="H70" s="9">
        <v>54.9</v>
      </c>
      <c r="I70" s="9" t="s">
        <v>31</v>
      </c>
      <c r="J70" s="9"/>
      <c r="K70" s="10">
        <v>0</v>
      </c>
      <c r="N70">
        <f t="shared" si="8"/>
        <v>78745</v>
      </c>
      <c r="O70">
        <f>IF(AND(A70&gt;0,A70&lt;999),IFERROR(VLOOKUP(B70,U16W[],1,FALSE),0),0)</f>
        <v>0</v>
      </c>
      <c r="P70">
        <f t="shared" si="9"/>
        <v>999</v>
      </c>
      <c r="Q70">
        <f t="shared" si="10"/>
        <v>10</v>
      </c>
      <c r="R70">
        <f t="shared" si="11"/>
        <v>999</v>
      </c>
    </row>
    <row r="71" spans="1:18" x14ac:dyDescent="0.25">
      <c r="A71" s="11">
        <v>999</v>
      </c>
      <c r="B71" s="12">
        <v>82165</v>
      </c>
      <c r="C71" s="12">
        <v>15</v>
      </c>
      <c r="D71" s="13" t="s">
        <v>123</v>
      </c>
      <c r="E71" s="13" t="s">
        <v>49</v>
      </c>
      <c r="F71" s="12">
        <v>3</v>
      </c>
      <c r="G71" s="13" t="s">
        <v>44</v>
      </c>
      <c r="H71" s="13">
        <v>57.47</v>
      </c>
      <c r="I71" s="13" t="s">
        <v>31</v>
      </c>
      <c r="J71" s="13"/>
      <c r="K71" s="14">
        <v>0</v>
      </c>
      <c r="N71">
        <f t="shared" si="8"/>
        <v>82165</v>
      </c>
      <c r="O71">
        <f>IF(AND(A71&gt;0,A71&lt;999),IFERROR(VLOOKUP(B71,U16W[],1,FALSE),0),0)</f>
        <v>0</v>
      </c>
      <c r="P71">
        <f t="shared" si="9"/>
        <v>999</v>
      </c>
      <c r="Q71">
        <f t="shared" si="10"/>
        <v>43</v>
      </c>
      <c r="R71">
        <f t="shared" si="11"/>
        <v>999</v>
      </c>
    </row>
    <row r="72" spans="1:18" x14ac:dyDescent="0.25">
      <c r="A72" s="7">
        <v>999</v>
      </c>
      <c r="B72" s="8">
        <v>74601</v>
      </c>
      <c r="C72" s="8">
        <v>19</v>
      </c>
      <c r="D72" s="9" t="s">
        <v>87</v>
      </c>
      <c r="E72" s="9" t="s">
        <v>22</v>
      </c>
      <c r="F72" s="8">
        <v>2</v>
      </c>
      <c r="G72" s="9" t="s">
        <v>44</v>
      </c>
      <c r="H72" s="9">
        <v>55</v>
      </c>
      <c r="I72" s="9" t="s">
        <v>31</v>
      </c>
      <c r="J72" s="9"/>
      <c r="K72" s="10">
        <v>0</v>
      </c>
      <c r="N72">
        <f t="shared" si="8"/>
        <v>74601</v>
      </c>
      <c r="O72">
        <f>IF(AND(A72&gt;0,A72&lt;999),IFERROR(VLOOKUP(B72,U16W[],1,FALSE),0),0)</f>
        <v>0</v>
      </c>
      <c r="P72">
        <f t="shared" si="9"/>
        <v>999</v>
      </c>
      <c r="Q72">
        <f t="shared" si="10"/>
        <v>13</v>
      </c>
      <c r="R72">
        <f t="shared" si="11"/>
        <v>999</v>
      </c>
    </row>
    <row r="73" spans="1:18" x14ac:dyDescent="0.25">
      <c r="A73" s="11">
        <v>999</v>
      </c>
      <c r="B73" s="12">
        <v>82058</v>
      </c>
      <c r="C73" s="12">
        <v>22</v>
      </c>
      <c r="D73" s="13" t="s">
        <v>83</v>
      </c>
      <c r="E73" s="13" t="s">
        <v>14</v>
      </c>
      <c r="F73" s="12">
        <v>3</v>
      </c>
      <c r="G73" s="13" t="s">
        <v>44</v>
      </c>
      <c r="H73" s="13">
        <v>54.96</v>
      </c>
      <c r="I73" s="13" t="s">
        <v>31</v>
      </c>
      <c r="J73" s="13"/>
      <c r="K73" s="14">
        <v>0</v>
      </c>
      <c r="N73">
        <f t="shared" si="8"/>
        <v>82058</v>
      </c>
      <c r="O73">
        <f>IF(AND(A73&gt;0,A73&lt;999),IFERROR(VLOOKUP(B73,U16W[],1,FALSE),0),0)</f>
        <v>0</v>
      </c>
      <c r="P73">
        <f t="shared" si="9"/>
        <v>999</v>
      </c>
      <c r="Q73">
        <f t="shared" si="10"/>
        <v>11</v>
      </c>
      <c r="R73">
        <f t="shared" si="11"/>
        <v>999</v>
      </c>
    </row>
    <row r="74" spans="1:18" x14ac:dyDescent="0.25">
      <c r="A74" s="7">
        <v>999</v>
      </c>
      <c r="B74" s="8">
        <v>81725</v>
      </c>
      <c r="C74" s="8">
        <v>39</v>
      </c>
      <c r="D74" s="9" t="s">
        <v>82</v>
      </c>
      <c r="E74" s="9" t="s">
        <v>15</v>
      </c>
      <c r="F74" s="8">
        <v>3</v>
      </c>
      <c r="G74" s="9" t="s">
        <v>44</v>
      </c>
      <c r="H74" s="9">
        <v>55.83</v>
      </c>
      <c r="I74" s="9" t="s">
        <v>31</v>
      </c>
      <c r="J74" s="9"/>
      <c r="K74" s="10">
        <v>0</v>
      </c>
      <c r="N74">
        <f t="shared" si="8"/>
        <v>81725</v>
      </c>
      <c r="O74">
        <f>IF(AND(A74&gt;0,A74&lt;999),IFERROR(VLOOKUP(B74,U16W[],1,FALSE),0),0)</f>
        <v>0</v>
      </c>
      <c r="P74">
        <f t="shared" si="9"/>
        <v>999</v>
      </c>
      <c r="Q74">
        <f t="shared" si="10"/>
        <v>26</v>
      </c>
      <c r="R74">
        <f t="shared" si="11"/>
        <v>999</v>
      </c>
    </row>
    <row r="75" spans="1:18" x14ac:dyDescent="0.25">
      <c r="A75" s="11">
        <v>999</v>
      </c>
      <c r="B75" s="12">
        <v>77111</v>
      </c>
      <c r="C75" s="12">
        <v>57</v>
      </c>
      <c r="D75" s="13" t="s">
        <v>177</v>
      </c>
      <c r="E75" s="13" t="s">
        <v>50</v>
      </c>
      <c r="F75" s="12">
        <v>2</v>
      </c>
      <c r="G75" s="13" t="s">
        <v>44</v>
      </c>
      <c r="H75" s="13">
        <v>59.31</v>
      </c>
      <c r="I75" s="13" t="s">
        <v>31</v>
      </c>
      <c r="J75" s="13"/>
      <c r="K75" s="14">
        <v>0</v>
      </c>
      <c r="N75">
        <f t="shared" si="8"/>
        <v>77111</v>
      </c>
      <c r="O75">
        <f>IF(AND(A75&gt;0,A75&lt;999),IFERROR(VLOOKUP(B75,U16W[],1,FALSE),0),0)</f>
        <v>0</v>
      </c>
      <c r="P75">
        <f t="shared" si="9"/>
        <v>999</v>
      </c>
      <c r="Q75">
        <f t="shared" si="10"/>
        <v>60</v>
      </c>
      <c r="R75">
        <f t="shared" si="11"/>
        <v>999</v>
      </c>
    </row>
    <row r="76" spans="1:18" x14ac:dyDescent="0.25">
      <c r="A76" s="7">
        <v>999</v>
      </c>
      <c r="B76" s="8">
        <v>76043</v>
      </c>
      <c r="C76" s="8">
        <v>63</v>
      </c>
      <c r="D76" s="9" t="s">
        <v>164</v>
      </c>
      <c r="E76" s="9" t="s">
        <v>47</v>
      </c>
      <c r="F76" s="8">
        <v>3</v>
      </c>
      <c r="G76" s="9" t="s">
        <v>44</v>
      </c>
      <c r="H76" s="9">
        <v>60.41</v>
      </c>
      <c r="I76" s="9" t="s">
        <v>31</v>
      </c>
      <c r="J76" s="9"/>
      <c r="K76" s="10">
        <v>0</v>
      </c>
      <c r="N76">
        <f t="shared" si="8"/>
        <v>76043</v>
      </c>
      <c r="O76">
        <f>IF(AND(A76&gt;0,A76&lt;999),IFERROR(VLOOKUP(B76,U16W[],1,FALSE),0),0)</f>
        <v>0</v>
      </c>
      <c r="P76">
        <f t="shared" si="9"/>
        <v>999</v>
      </c>
      <c r="Q76">
        <f t="shared" si="10"/>
        <v>63</v>
      </c>
      <c r="R76">
        <f t="shared" si="11"/>
        <v>999</v>
      </c>
    </row>
    <row r="77" spans="1:18" x14ac:dyDescent="0.25">
      <c r="A77" s="11">
        <v>999</v>
      </c>
      <c r="B77" s="12">
        <v>77351</v>
      </c>
      <c r="C77" s="12">
        <v>69</v>
      </c>
      <c r="D77" s="13" t="s">
        <v>170</v>
      </c>
      <c r="E77" s="13" t="s">
        <v>50</v>
      </c>
      <c r="F77" s="12">
        <v>3</v>
      </c>
      <c r="G77" s="13" t="s">
        <v>44</v>
      </c>
      <c r="H77" s="13">
        <v>64.650000000000006</v>
      </c>
      <c r="I77" s="13" t="s">
        <v>31</v>
      </c>
      <c r="J77" s="13"/>
      <c r="K77" s="14">
        <v>0</v>
      </c>
      <c r="N77">
        <f t="shared" si="8"/>
        <v>77351</v>
      </c>
      <c r="O77">
        <f>IF(AND(A77&gt;0,A77&lt;999),IFERROR(VLOOKUP(B77,U16W[],1,FALSE),0),0)</f>
        <v>0</v>
      </c>
      <c r="P77">
        <f t="shared" si="9"/>
        <v>999</v>
      </c>
      <c r="Q77">
        <f t="shared" si="10"/>
        <v>64</v>
      </c>
      <c r="R77">
        <f t="shared" si="11"/>
        <v>999</v>
      </c>
    </row>
    <row r="78" spans="1:18" x14ac:dyDescent="0.25">
      <c r="A78" s="20">
        <v>999</v>
      </c>
      <c r="B78" s="21">
        <v>76769</v>
      </c>
      <c r="C78" s="21">
        <v>72</v>
      </c>
      <c r="D78" s="22" t="s">
        <v>85</v>
      </c>
      <c r="E78" s="22" t="s">
        <v>17</v>
      </c>
      <c r="F78" s="21">
        <v>2</v>
      </c>
      <c r="G78" s="22" t="s">
        <v>44</v>
      </c>
      <c r="H78" s="22">
        <v>56.63</v>
      </c>
      <c r="I78" s="22" t="s">
        <v>31</v>
      </c>
      <c r="J78" s="22"/>
      <c r="K78" s="23">
        <v>0</v>
      </c>
      <c r="N78">
        <f t="shared" si="8"/>
        <v>76769</v>
      </c>
      <c r="O78">
        <f>IF(AND(A78&gt;0,A78&lt;999),IFERROR(VLOOKUP(B78,U16W[],1,FALSE),0),0)</f>
        <v>0</v>
      </c>
      <c r="P78">
        <f t="shared" si="9"/>
        <v>999</v>
      </c>
      <c r="Q78">
        <f t="shared" si="10"/>
        <v>33</v>
      </c>
      <c r="R78">
        <f t="shared" si="11"/>
        <v>999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I3" sqref="I3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  <col min="6" max="6" width="9.7109375" customWidth="1"/>
  </cols>
  <sheetData>
    <row r="1" spans="1:10" x14ac:dyDescent="0.25">
      <c r="G1" s="37" t="s">
        <v>337</v>
      </c>
      <c r="H1" s="37"/>
      <c r="I1" s="37" t="s">
        <v>397</v>
      </c>
      <c r="J1" s="37"/>
    </row>
    <row r="2" spans="1:10" x14ac:dyDescent="0.25">
      <c r="G2" s="28" t="s">
        <v>33</v>
      </c>
      <c r="H2" s="28" t="s">
        <v>34</v>
      </c>
      <c r="I2" s="28" t="s">
        <v>33</v>
      </c>
      <c r="J2" s="28" t="s">
        <v>34</v>
      </c>
    </row>
    <row r="3" spans="1:10" x14ac:dyDescent="0.25">
      <c r="A3" t="s">
        <v>3</v>
      </c>
      <c r="B3" t="s">
        <v>4</v>
      </c>
      <c r="C3" t="s">
        <v>7</v>
      </c>
      <c r="D3" t="s">
        <v>5</v>
      </c>
      <c r="E3" t="s">
        <v>488</v>
      </c>
      <c r="F3" t="s">
        <v>487</v>
      </c>
      <c r="G3" s="29" t="s">
        <v>335</v>
      </c>
      <c r="H3" s="29" t="s">
        <v>336</v>
      </c>
      <c r="I3" s="29" t="s">
        <v>398</v>
      </c>
      <c r="J3" s="29" t="s">
        <v>399</v>
      </c>
    </row>
    <row r="4" spans="1:10" x14ac:dyDescent="0.25">
      <c r="A4">
        <v>77458</v>
      </c>
      <c r="B4" t="s">
        <v>54</v>
      </c>
      <c r="C4" s="3" t="s">
        <v>16</v>
      </c>
      <c r="D4" s="3">
        <v>2</v>
      </c>
      <c r="E4" s="3">
        <f>MAX(U16Wsl[[#This Row],[pts5134]],U16Wsl[[#This Row],[pts5135]])</f>
        <v>500</v>
      </c>
      <c r="F4" s="3">
        <f>MIN(U16Wsl[[#This Row],[pts5134]],U16Wsl[[#This Row],[pts5135]])</f>
        <v>400</v>
      </c>
      <c r="G4" s="3">
        <f>IFERROR(VLOOKUP(U16Wsl[[#This Row],[Card]],results5134[],3,FALSE),999)</f>
        <v>2</v>
      </c>
      <c r="H4" s="3">
        <f>VLOOKUP(U16Wsl[[#This Row],[pos5134]],pointstable[],2,FALSE)</f>
        <v>400</v>
      </c>
      <c r="I4" s="3">
        <f>IFERROR(VLOOKUP(U16Wsl[[#This Row],[Card]],results5135[],3,FALSE),999)</f>
        <v>1</v>
      </c>
      <c r="J4" s="3">
        <f>VLOOKUP(U16Wsl[[#This Row],[pos5135]],pointstable[],2,FALSE)</f>
        <v>500</v>
      </c>
    </row>
    <row r="5" spans="1:10" x14ac:dyDescent="0.25">
      <c r="A5">
        <v>75750</v>
      </c>
      <c r="B5" t="s">
        <v>56</v>
      </c>
      <c r="C5" s="3" t="s">
        <v>15</v>
      </c>
      <c r="D5" s="3">
        <v>2</v>
      </c>
      <c r="E5" s="3">
        <f>MAX(U16Wsl[[#This Row],[pts5134]],U16Wsl[[#This Row],[pts5135]])</f>
        <v>500</v>
      </c>
      <c r="F5" s="3">
        <f>MIN(U16Wsl[[#This Row],[pts5134]],U16Wsl[[#This Row],[pts5135]])</f>
        <v>0</v>
      </c>
      <c r="G5" s="3">
        <f>IFERROR(VLOOKUP(U16Wsl[[#This Row],[Card]],results5134[],3,FALSE),999)</f>
        <v>1</v>
      </c>
      <c r="H5" s="3">
        <f>VLOOKUP(U16Wsl[[#This Row],[pos5134]],pointstable[],2,FALSE)</f>
        <v>500</v>
      </c>
      <c r="I5" s="3">
        <f>IFERROR(VLOOKUP(U16Wsl[[#This Row],[Card]],results5135[],3,FALSE),999)</f>
        <v>999</v>
      </c>
      <c r="J5" s="3">
        <f>VLOOKUP(U16Wsl[[#This Row],[pos5135]],pointstable[],2,FALSE)</f>
        <v>0</v>
      </c>
    </row>
    <row r="6" spans="1:10" x14ac:dyDescent="0.25">
      <c r="A6">
        <v>75089</v>
      </c>
      <c r="B6" t="s">
        <v>57</v>
      </c>
      <c r="C6" s="3" t="s">
        <v>16</v>
      </c>
      <c r="D6" s="3">
        <v>2</v>
      </c>
      <c r="E6" s="3">
        <f>MAX(U16Wsl[[#This Row],[pts5134]],U16Wsl[[#This Row],[pts5135]])</f>
        <v>400</v>
      </c>
      <c r="F6" s="3">
        <f>MIN(U16Wsl[[#This Row],[pts5134]],U16Wsl[[#This Row],[pts5135]])</f>
        <v>300</v>
      </c>
      <c r="G6" s="3">
        <f>IFERROR(VLOOKUP(U16Wsl[[#This Row],[Card]],results5134[],3,FALSE),999)</f>
        <v>3</v>
      </c>
      <c r="H6" s="3">
        <f>VLOOKUP(U16Wsl[[#This Row],[pos5134]],pointstable[],2,FALSE)</f>
        <v>300</v>
      </c>
      <c r="I6" s="3">
        <f>IFERROR(VLOOKUP(U16Wsl[[#This Row],[Card]],results5135[],3,FALSE),999)</f>
        <v>2</v>
      </c>
      <c r="J6" s="3">
        <f>VLOOKUP(U16Wsl[[#This Row],[pos5135]],pointstable[],2,FALSE)</f>
        <v>400</v>
      </c>
    </row>
    <row r="7" spans="1:10" x14ac:dyDescent="0.25">
      <c r="A7">
        <v>74768</v>
      </c>
      <c r="B7" t="s">
        <v>59</v>
      </c>
      <c r="C7" s="3" t="s">
        <v>14</v>
      </c>
      <c r="D7" s="3">
        <v>2</v>
      </c>
      <c r="E7" s="3">
        <f>MAX(U16Wsl[[#This Row],[pts5134]],U16Wsl[[#This Row],[pts5135]])</f>
        <v>300</v>
      </c>
      <c r="F7" s="3">
        <f>MIN(U16Wsl[[#This Row],[pts5134]],U16Wsl[[#This Row],[pts5135]])</f>
        <v>0</v>
      </c>
      <c r="G7" s="3">
        <f>IFERROR(VLOOKUP(U16Wsl[[#This Row],[Card]],results5134[],3,FALSE),999)</f>
        <v>999</v>
      </c>
      <c r="H7" s="3">
        <f>VLOOKUP(U16Wsl[[#This Row],[pos5134]],pointstable[],2,FALSE)</f>
        <v>0</v>
      </c>
      <c r="I7" s="3">
        <f>IFERROR(VLOOKUP(U16Wsl[[#This Row],[Card]],results5135[],3,FALSE),999)</f>
        <v>3</v>
      </c>
      <c r="J7" s="3">
        <f>VLOOKUP(U16Wsl[[#This Row],[pos5135]],pointstable[],2,FALSE)</f>
        <v>300</v>
      </c>
    </row>
    <row r="8" spans="1:10" x14ac:dyDescent="0.25">
      <c r="A8">
        <v>80888</v>
      </c>
      <c r="B8" t="s">
        <v>61</v>
      </c>
      <c r="C8" s="3" t="s">
        <v>43</v>
      </c>
      <c r="D8" s="3">
        <v>3</v>
      </c>
      <c r="E8" s="3">
        <f>MAX(U16Wsl[[#This Row],[pts5134]],U16Wsl[[#This Row],[pts5135]])</f>
        <v>250</v>
      </c>
      <c r="F8" s="3">
        <f>MIN(U16Wsl[[#This Row],[pts5134]],U16Wsl[[#This Row],[pts5135]])</f>
        <v>0</v>
      </c>
      <c r="G8" s="3">
        <f>IFERROR(VLOOKUP(U16Wsl[[#This Row],[Card]],results5134[],3,FALSE),999)</f>
        <v>4</v>
      </c>
      <c r="H8" s="3">
        <f>VLOOKUP(U16Wsl[[#This Row],[pos5134]],pointstable[],2,FALSE)</f>
        <v>250</v>
      </c>
      <c r="I8" s="3">
        <f>IFERROR(VLOOKUP(U16Wsl[[#This Row],[Card]],results5135[],3,FALSE),999)</f>
        <v>999</v>
      </c>
      <c r="J8" s="3">
        <f>VLOOKUP(U16Wsl[[#This Row],[pos5135]],pointstable[],2,FALSE)</f>
        <v>0</v>
      </c>
    </row>
    <row r="9" spans="1:10" x14ac:dyDescent="0.25">
      <c r="A9">
        <v>80540</v>
      </c>
      <c r="B9" t="s">
        <v>175</v>
      </c>
      <c r="C9" s="3" t="s">
        <v>45</v>
      </c>
      <c r="D9" s="3">
        <v>3</v>
      </c>
      <c r="E9" s="3">
        <f>MAX(U16Wsl[[#This Row],[pts5134]],U16Wsl[[#This Row],[pts5135]])</f>
        <v>250</v>
      </c>
      <c r="F9" s="3">
        <f>MIN(U16Wsl[[#This Row],[pts5134]],U16Wsl[[#This Row],[pts5135]])</f>
        <v>0</v>
      </c>
      <c r="G9" s="3">
        <f>IFERROR(VLOOKUP(U16Wsl[[#This Row],[Card]],results5134[],3,FALSE),999)</f>
        <v>999</v>
      </c>
      <c r="H9" s="3">
        <f>VLOOKUP(U16Wsl[[#This Row],[pos5134]],pointstable[],2,FALSE)</f>
        <v>0</v>
      </c>
      <c r="I9" s="3">
        <f>IFERROR(VLOOKUP(U16Wsl[[#This Row],[Card]],results5135[],3,FALSE),999)</f>
        <v>4</v>
      </c>
      <c r="J9" s="3">
        <f>VLOOKUP(U16Wsl[[#This Row],[pos5135]],pointstable[],2,FALSE)</f>
        <v>250</v>
      </c>
    </row>
    <row r="10" spans="1:10" x14ac:dyDescent="0.25">
      <c r="A10">
        <v>74583</v>
      </c>
      <c r="B10" t="s">
        <v>79</v>
      </c>
      <c r="C10" s="3" t="s">
        <v>43</v>
      </c>
      <c r="D10" s="3">
        <v>2</v>
      </c>
      <c r="E10" s="3">
        <f>MAX(U16Wsl[[#This Row],[pts5134]],U16Wsl[[#This Row],[pts5135]])</f>
        <v>225</v>
      </c>
      <c r="F10" s="3">
        <f>MIN(U16Wsl[[#This Row],[pts5134]],U16Wsl[[#This Row],[pts5135]])</f>
        <v>130</v>
      </c>
      <c r="G10" s="3">
        <f>IFERROR(VLOOKUP(U16Wsl[[#This Row],[Card]],results5134[],3,FALSE),999)</f>
        <v>10</v>
      </c>
      <c r="H10" s="3">
        <f>VLOOKUP(U16Wsl[[#This Row],[pos5134]],pointstable[],2,FALSE)</f>
        <v>130</v>
      </c>
      <c r="I10" s="3">
        <f>IFERROR(VLOOKUP(U16Wsl[[#This Row],[Card]],results5135[],3,FALSE),999)</f>
        <v>5</v>
      </c>
      <c r="J10" s="3">
        <f>VLOOKUP(U16Wsl[[#This Row],[pos5135]],pointstable[],2,FALSE)</f>
        <v>225</v>
      </c>
    </row>
    <row r="11" spans="1:10" x14ac:dyDescent="0.25">
      <c r="A11">
        <v>74601</v>
      </c>
      <c r="B11" t="s">
        <v>87</v>
      </c>
      <c r="C11" s="3" t="s">
        <v>22</v>
      </c>
      <c r="D11" s="3">
        <v>2</v>
      </c>
      <c r="E11" s="3">
        <f>MAX(U16Wsl[[#This Row],[pts5134]],U16Wsl[[#This Row],[pts5135]])</f>
        <v>225</v>
      </c>
      <c r="F11" s="3">
        <f>MIN(U16Wsl[[#This Row],[pts5134]],U16Wsl[[#This Row],[pts5135]])</f>
        <v>0</v>
      </c>
      <c r="G11" s="3">
        <f>IFERROR(VLOOKUP(U16Wsl[[#This Row],[Card]],results5134[],3,FALSE),999)</f>
        <v>5</v>
      </c>
      <c r="H11" s="3">
        <f>VLOOKUP(U16Wsl[[#This Row],[pos5134]],pointstable[],2,FALSE)</f>
        <v>225</v>
      </c>
      <c r="I11" s="3">
        <f>IFERROR(VLOOKUP(U16Wsl[[#This Row],[Card]],results5135[],3,FALSE),999)</f>
        <v>999</v>
      </c>
      <c r="J11" s="3">
        <f>VLOOKUP(U16Wsl[[#This Row],[pos5135]],pointstable[],2,FALSE)</f>
        <v>0</v>
      </c>
    </row>
    <row r="12" spans="1:10" x14ac:dyDescent="0.25">
      <c r="A12">
        <v>80507</v>
      </c>
      <c r="B12" t="s">
        <v>74</v>
      </c>
      <c r="C12" s="3" t="s">
        <v>75</v>
      </c>
      <c r="D12" s="3">
        <v>3</v>
      </c>
      <c r="E12" s="3">
        <f>MAX(U16Wsl[[#This Row],[pts5134]],U16Wsl[[#This Row],[pts5135]])</f>
        <v>200</v>
      </c>
      <c r="F12" s="3">
        <f>MIN(U16Wsl[[#This Row],[pts5134]],U16Wsl[[#This Row],[pts5135]])</f>
        <v>145</v>
      </c>
      <c r="G12" s="3">
        <f>IFERROR(VLOOKUP(U16Wsl[[#This Row],[Card]],results5134[],3,FALSE),999)</f>
        <v>6</v>
      </c>
      <c r="H12" s="3">
        <f>VLOOKUP(U16Wsl[[#This Row],[pos5134]],pointstable[],2,FALSE)</f>
        <v>200</v>
      </c>
      <c r="I12" s="3">
        <f>IFERROR(VLOOKUP(U16Wsl[[#This Row],[Card]],results5135[],3,FALSE),999)</f>
        <v>9</v>
      </c>
      <c r="J12" s="3">
        <f>VLOOKUP(U16Wsl[[#This Row],[pos5135]],pointstable[],2,FALSE)</f>
        <v>145</v>
      </c>
    </row>
    <row r="13" spans="1:10" x14ac:dyDescent="0.25">
      <c r="A13">
        <v>74602</v>
      </c>
      <c r="B13" t="s">
        <v>69</v>
      </c>
      <c r="C13" s="3" t="s">
        <v>22</v>
      </c>
      <c r="D13" s="3">
        <v>2</v>
      </c>
      <c r="E13" s="3">
        <f>MAX(U16Wsl[[#This Row],[pts5134]],U16Wsl[[#This Row],[pts5135]])</f>
        <v>200</v>
      </c>
      <c r="F13" s="3">
        <f>MIN(U16Wsl[[#This Row],[pts5134]],U16Wsl[[#This Row],[pts5135]])</f>
        <v>0</v>
      </c>
      <c r="G13" s="3">
        <f>IFERROR(VLOOKUP(U16Wsl[[#This Row],[Card]],results5134[],3,FALSE),999)</f>
        <v>999</v>
      </c>
      <c r="H13" s="3">
        <f>VLOOKUP(U16Wsl[[#This Row],[pos5134]],pointstable[],2,FALSE)</f>
        <v>0</v>
      </c>
      <c r="I13" s="3">
        <f>IFERROR(VLOOKUP(U16Wsl[[#This Row],[Card]],results5135[],3,FALSE),999)</f>
        <v>6</v>
      </c>
      <c r="J13" s="3">
        <f>VLOOKUP(U16Wsl[[#This Row],[pos5135]],pointstable[],2,FALSE)</f>
        <v>200</v>
      </c>
    </row>
    <row r="14" spans="1:10" x14ac:dyDescent="0.25">
      <c r="A14">
        <v>75260</v>
      </c>
      <c r="B14" t="s">
        <v>64</v>
      </c>
      <c r="C14" s="3" t="s">
        <v>16</v>
      </c>
      <c r="D14" s="3">
        <v>2</v>
      </c>
      <c r="E14" s="3">
        <f>MAX(U16Wsl[[#This Row],[pts5134]],U16Wsl[[#This Row],[pts5135]])</f>
        <v>180</v>
      </c>
      <c r="F14" s="3">
        <f>MIN(U16Wsl[[#This Row],[pts5134]],U16Wsl[[#This Row],[pts5135]])</f>
        <v>180</v>
      </c>
      <c r="G14" s="3">
        <f>IFERROR(VLOOKUP(U16Wsl[[#This Row],[Card]],results5134[],3,FALSE),999)</f>
        <v>7</v>
      </c>
      <c r="H14" s="3">
        <f>VLOOKUP(U16Wsl[[#This Row],[pos5134]],pointstable[],2,FALSE)</f>
        <v>180</v>
      </c>
      <c r="I14" s="3">
        <f>IFERROR(VLOOKUP(U16Wsl[[#This Row],[Card]],results5135[],3,FALSE),999)</f>
        <v>7</v>
      </c>
      <c r="J14" s="3">
        <f>VLOOKUP(U16Wsl[[#This Row],[pos5135]],pointstable[],2,FALSE)</f>
        <v>180</v>
      </c>
    </row>
    <row r="15" spans="1:10" x14ac:dyDescent="0.25">
      <c r="A15">
        <v>80548</v>
      </c>
      <c r="B15" t="s">
        <v>108</v>
      </c>
      <c r="C15" s="3" t="s">
        <v>45</v>
      </c>
      <c r="D15" s="3">
        <v>2</v>
      </c>
      <c r="E15" s="3">
        <f>MAX(U16Wsl[[#This Row],[pts5134]],U16Wsl[[#This Row],[pts5135]])</f>
        <v>160</v>
      </c>
      <c r="F15" s="3">
        <f>MIN(U16Wsl[[#This Row],[pts5134]],U16Wsl[[#This Row],[pts5135]])</f>
        <v>145</v>
      </c>
      <c r="G15" s="3">
        <f>IFERROR(VLOOKUP(U16Wsl[[#This Row],[Card]],results5134[],3,FALSE),999)</f>
        <v>9</v>
      </c>
      <c r="H15" s="3">
        <f>VLOOKUP(U16Wsl[[#This Row],[pos5134]],pointstable[],2,FALSE)</f>
        <v>145</v>
      </c>
      <c r="I15" s="3">
        <f>IFERROR(VLOOKUP(U16Wsl[[#This Row],[Card]],results5135[],3,FALSE),999)</f>
        <v>8</v>
      </c>
      <c r="J15" s="3">
        <f>VLOOKUP(U16Wsl[[#This Row],[pos5135]],pointstable[],2,FALSE)</f>
        <v>160</v>
      </c>
    </row>
    <row r="16" spans="1:10" x14ac:dyDescent="0.25">
      <c r="A16">
        <v>74866</v>
      </c>
      <c r="B16" t="s">
        <v>109</v>
      </c>
      <c r="C16" s="3" t="s">
        <v>43</v>
      </c>
      <c r="D16" s="3">
        <v>3</v>
      </c>
      <c r="E16" s="3">
        <f>MAX(U16Wsl[[#This Row],[pts5134]],U16Wsl[[#This Row],[pts5135]])</f>
        <v>160</v>
      </c>
      <c r="F16" s="3">
        <f>MIN(U16Wsl[[#This Row],[pts5134]],U16Wsl[[#This Row],[pts5135]])</f>
        <v>130</v>
      </c>
      <c r="G16" s="3">
        <f>IFERROR(VLOOKUP(U16Wsl[[#This Row],[Card]],results5134[],3,FALSE),999)</f>
        <v>8</v>
      </c>
      <c r="H16" s="3">
        <f>VLOOKUP(U16Wsl[[#This Row],[pos5134]],pointstable[],2,FALSE)</f>
        <v>160</v>
      </c>
      <c r="I16" s="3">
        <f>IFERROR(VLOOKUP(U16Wsl[[#This Row],[Card]],results5135[],3,FALSE),999)</f>
        <v>10</v>
      </c>
      <c r="J16" s="3">
        <f>VLOOKUP(U16Wsl[[#This Row],[pos5135]],pointstable[],2,FALSE)</f>
        <v>130</v>
      </c>
    </row>
    <row r="17" spans="1:10" x14ac:dyDescent="0.25">
      <c r="A17">
        <v>80905</v>
      </c>
      <c r="B17" t="s">
        <v>62</v>
      </c>
      <c r="C17" s="3" t="s">
        <v>16</v>
      </c>
      <c r="D17" s="3">
        <v>3</v>
      </c>
      <c r="E17" s="3">
        <f>MAX(U16Wsl[[#This Row],[pts5134]],U16Wsl[[#This Row],[pts5135]])</f>
        <v>120</v>
      </c>
      <c r="F17" s="3">
        <f>MIN(U16Wsl[[#This Row],[pts5134]],U16Wsl[[#This Row],[pts5135]])</f>
        <v>75</v>
      </c>
      <c r="G17" s="3">
        <f>IFERROR(VLOOKUP(U16Wsl[[#This Row],[Card]],results5134[],3,FALSE),999)</f>
        <v>11</v>
      </c>
      <c r="H17" s="3">
        <f>VLOOKUP(U16Wsl[[#This Row],[pos5134]],pointstable[],2,FALSE)</f>
        <v>120</v>
      </c>
      <c r="I17" s="3">
        <f>IFERROR(VLOOKUP(U16Wsl[[#This Row],[Card]],results5135[],3,FALSE),999)</f>
        <v>16</v>
      </c>
      <c r="J17" s="3">
        <f>VLOOKUP(U16Wsl[[#This Row],[pos5135]],pointstable[],2,FALSE)</f>
        <v>75</v>
      </c>
    </row>
    <row r="18" spans="1:10" x14ac:dyDescent="0.25">
      <c r="A18">
        <v>80848</v>
      </c>
      <c r="B18" t="s">
        <v>66</v>
      </c>
      <c r="C18" s="3" t="s">
        <v>15</v>
      </c>
      <c r="D18" s="3">
        <v>3</v>
      </c>
      <c r="E18" s="3">
        <f>MAX(U16Wsl[[#This Row],[pts5134]],U16Wsl[[#This Row],[pts5135]])</f>
        <v>120</v>
      </c>
      <c r="F18" s="3">
        <f>MIN(U16Wsl[[#This Row],[pts5134]],U16Wsl[[#This Row],[pts5135]])</f>
        <v>100</v>
      </c>
      <c r="G18" s="3">
        <f>IFERROR(VLOOKUP(U16Wsl[[#This Row],[Card]],results5134[],3,FALSE),999)</f>
        <v>13</v>
      </c>
      <c r="H18" s="3">
        <f>VLOOKUP(U16Wsl[[#This Row],[pos5134]],pointstable[],2,FALSE)</f>
        <v>100</v>
      </c>
      <c r="I18" s="3">
        <f>IFERROR(VLOOKUP(U16Wsl[[#This Row],[Card]],results5135[],3,FALSE),999)</f>
        <v>11</v>
      </c>
      <c r="J18" s="3">
        <f>VLOOKUP(U16Wsl[[#This Row],[pos5135]],pointstable[],2,FALSE)</f>
        <v>120</v>
      </c>
    </row>
    <row r="19" spans="1:10" x14ac:dyDescent="0.25">
      <c r="A19">
        <v>75361</v>
      </c>
      <c r="B19" t="s">
        <v>67</v>
      </c>
      <c r="C19" s="3" t="s">
        <v>43</v>
      </c>
      <c r="D19" s="3">
        <v>2</v>
      </c>
      <c r="E19" s="3">
        <f>MAX(U16Wsl[[#This Row],[pts5134]],U16Wsl[[#This Row],[pts5135]])</f>
        <v>110</v>
      </c>
      <c r="F19" s="3">
        <f>MIN(U16Wsl[[#This Row],[pts5134]],U16Wsl[[#This Row],[pts5135]])</f>
        <v>0</v>
      </c>
      <c r="G19" s="3">
        <f>IFERROR(VLOOKUP(U16Wsl[[#This Row],[Card]],results5134[],3,FALSE),999)</f>
        <v>999</v>
      </c>
      <c r="H19" s="3">
        <f>VLOOKUP(U16Wsl[[#This Row],[pos5134]],pointstable[],2,FALSE)</f>
        <v>0</v>
      </c>
      <c r="I19" s="3">
        <f>IFERROR(VLOOKUP(U16Wsl[[#This Row],[Card]],results5135[],3,FALSE),999)</f>
        <v>12</v>
      </c>
      <c r="J19" s="3">
        <f>VLOOKUP(U16Wsl[[#This Row],[pos5135]],pointstable[],2,FALSE)</f>
        <v>110</v>
      </c>
    </row>
    <row r="20" spans="1:10" x14ac:dyDescent="0.25">
      <c r="A20">
        <v>75524</v>
      </c>
      <c r="B20" t="s">
        <v>160</v>
      </c>
      <c r="C20" s="3" t="s">
        <v>16</v>
      </c>
      <c r="D20" s="3">
        <v>2</v>
      </c>
      <c r="E20" s="3">
        <f>MAX(U16Wsl[[#This Row],[pts5134]],U16Wsl[[#This Row],[pts5135]])</f>
        <v>110</v>
      </c>
      <c r="F20" s="3">
        <f>MIN(U16Wsl[[#This Row],[pts5134]],U16Wsl[[#This Row],[pts5135]])</f>
        <v>51</v>
      </c>
      <c r="G20" s="3">
        <f>IFERROR(VLOOKUP(U16Wsl[[#This Row],[Card]],results5134[],3,FALSE),999)</f>
        <v>12</v>
      </c>
      <c r="H20" s="3">
        <f>VLOOKUP(U16Wsl[[#This Row],[pos5134]],pointstable[],2,FALSE)</f>
        <v>110</v>
      </c>
      <c r="I20" s="3">
        <f>IFERROR(VLOOKUP(U16Wsl[[#This Row],[Card]],results5135[],3,FALSE),999)</f>
        <v>21</v>
      </c>
      <c r="J20" s="3">
        <f>VLOOKUP(U16Wsl[[#This Row],[pos5135]],pointstable[],2,FALSE)</f>
        <v>51</v>
      </c>
    </row>
    <row r="21" spans="1:10" x14ac:dyDescent="0.25">
      <c r="A21">
        <v>78814</v>
      </c>
      <c r="B21" t="s">
        <v>73</v>
      </c>
      <c r="C21" s="3" t="s">
        <v>17</v>
      </c>
      <c r="D21" s="3">
        <v>3</v>
      </c>
      <c r="E21" s="3">
        <f>MAX(U16Wsl[[#This Row],[pts5134]],U16Wsl[[#This Row],[pts5135]])</f>
        <v>100</v>
      </c>
      <c r="F21" s="3">
        <f>MIN(U16Wsl[[#This Row],[pts5134]],U16Wsl[[#This Row],[pts5135]])</f>
        <v>90</v>
      </c>
      <c r="G21" s="3">
        <f>IFERROR(VLOOKUP(U16Wsl[[#This Row],[Card]],results5134[],3,FALSE),999)</f>
        <v>14</v>
      </c>
      <c r="H21" s="3">
        <f>VLOOKUP(U16Wsl[[#This Row],[pos5134]],pointstable[],2,FALSE)</f>
        <v>90</v>
      </c>
      <c r="I21" s="3">
        <f>IFERROR(VLOOKUP(U16Wsl[[#This Row],[Card]],results5135[],3,FALSE),999)</f>
        <v>13</v>
      </c>
      <c r="J21" s="3">
        <f>VLOOKUP(U16Wsl[[#This Row],[pos5135]],pointstable[],2,FALSE)</f>
        <v>100</v>
      </c>
    </row>
    <row r="22" spans="1:10" x14ac:dyDescent="0.25">
      <c r="A22">
        <v>81176</v>
      </c>
      <c r="B22" t="s">
        <v>71</v>
      </c>
      <c r="C22" s="3" t="s">
        <v>16</v>
      </c>
      <c r="D22" s="3">
        <v>3</v>
      </c>
      <c r="E22" s="3">
        <f>MAX(U16Wsl[[#This Row],[pts5134]],U16Wsl[[#This Row],[pts5135]])</f>
        <v>90</v>
      </c>
      <c r="F22" s="3">
        <f>MIN(U16Wsl[[#This Row],[pts5134]],U16Wsl[[#This Row],[pts5135]])</f>
        <v>0</v>
      </c>
      <c r="G22" s="3">
        <f>IFERROR(VLOOKUP(U16Wsl[[#This Row],[Card]],results5134[],3,FALSE),999)</f>
        <v>999</v>
      </c>
      <c r="H22" s="3">
        <f>VLOOKUP(U16Wsl[[#This Row],[pos5134]],pointstable[],2,FALSE)</f>
        <v>0</v>
      </c>
      <c r="I22" s="3">
        <f>IFERROR(VLOOKUP(U16Wsl[[#This Row],[Card]],results5135[],3,FALSE),999)</f>
        <v>14</v>
      </c>
      <c r="J22" s="3">
        <f>VLOOKUP(U16Wsl[[#This Row],[pos5135]],pointstable[],2,FALSE)</f>
        <v>90</v>
      </c>
    </row>
    <row r="23" spans="1:10" x14ac:dyDescent="0.25">
      <c r="A23">
        <v>80845</v>
      </c>
      <c r="B23" t="s">
        <v>77</v>
      </c>
      <c r="C23" s="3" t="s">
        <v>15</v>
      </c>
      <c r="D23" s="3">
        <v>3</v>
      </c>
      <c r="E23" s="3">
        <f>MAX(U16Wsl[[#This Row],[pts5134]],U16Wsl[[#This Row],[pts5135]])</f>
        <v>80</v>
      </c>
      <c r="F23" s="3">
        <f>MIN(U16Wsl[[#This Row],[pts5134]],U16Wsl[[#This Row],[pts5135]])</f>
        <v>0</v>
      </c>
      <c r="G23" s="3">
        <f>IFERROR(VLOOKUP(U16Wsl[[#This Row],[Card]],results5134[],3,FALSE),999)</f>
        <v>999</v>
      </c>
      <c r="H23" s="3">
        <f>VLOOKUP(U16Wsl[[#This Row],[pos5134]],pointstable[],2,FALSE)</f>
        <v>0</v>
      </c>
      <c r="I23" s="3">
        <f>IFERROR(VLOOKUP(U16Wsl[[#This Row],[Card]],results5135[],3,FALSE),999)</f>
        <v>15</v>
      </c>
      <c r="J23" s="3">
        <f>VLOOKUP(U16Wsl[[#This Row],[pos5135]],pointstable[],2,FALSE)</f>
        <v>80</v>
      </c>
    </row>
    <row r="24" spans="1:10" x14ac:dyDescent="0.25">
      <c r="A24">
        <v>80543</v>
      </c>
      <c r="B24" t="s">
        <v>113</v>
      </c>
      <c r="C24" s="3" t="s">
        <v>45</v>
      </c>
      <c r="D24" s="3">
        <v>2</v>
      </c>
      <c r="E24" s="3">
        <f>MAX(U16Wsl[[#This Row],[pts5134]],U16Wsl[[#This Row],[pts5135]])</f>
        <v>80</v>
      </c>
      <c r="F24" s="3">
        <f>MIN(U16Wsl[[#This Row],[pts5134]],U16Wsl[[#This Row],[pts5135]])</f>
        <v>47</v>
      </c>
      <c r="G24" s="3">
        <f>IFERROR(VLOOKUP(U16Wsl[[#This Row],[Card]],results5134[],3,FALSE),999)</f>
        <v>15</v>
      </c>
      <c r="H24" s="3">
        <f>VLOOKUP(U16Wsl[[#This Row],[pos5134]],pointstable[],2,FALSE)</f>
        <v>80</v>
      </c>
      <c r="I24" s="3">
        <f>IFERROR(VLOOKUP(U16Wsl[[#This Row],[Card]],results5135[],3,FALSE),999)</f>
        <v>22</v>
      </c>
      <c r="J24" s="3">
        <f>VLOOKUP(U16Wsl[[#This Row],[pos5135]],pointstable[],2,FALSE)</f>
        <v>47</v>
      </c>
    </row>
    <row r="25" spans="1:10" x14ac:dyDescent="0.25">
      <c r="A25">
        <v>76810</v>
      </c>
      <c r="B25" t="s">
        <v>114</v>
      </c>
      <c r="C25" s="3" t="s">
        <v>28</v>
      </c>
      <c r="D25" s="3">
        <v>2</v>
      </c>
      <c r="E25" s="3">
        <f>MAX(U16Wsl[[#This Row],[pts5134]],U16Wsl[[#This Row],[pts5135]])</f>
        <v>75</v>
      </c>
      <c r="F25" s="3">
        <f>MIN(U16Wsl[[#This Row],[pts5134]],U16Wsl[[#This Row],[pts5135]])</f>
        <v>41</v>
      </c>
      <c r="G25" s="3">
        <f>IFERROR(VLOOKUP(U16Wsl[[#This Row],[Card]],results5134[],3,FALSE),999)</f>
        <v>16</v>
      </c>
      <c r="H25" s="3">
        <f>VLOOKUP(U16Wsl[[#This Row],[pos5134]],pointstable[],2,FALSE)</f>
        <v>75</v>
      </c>
      <c r="I25" s="3">
        <f>IFERROR(VLOOKUP(U16Wsl[[#This Row],[Card]],results5135[],3,FALSE),999)</f>
        <v>24</v>
      </c>
      <c r="J25" s="3">
        <f>VLOOKUP(U16Wsl[[#This Row],[pos5135]],pointstable[],2,FALSE)</f>
        <v>41</v>
      </c>
    </row>
    <row r="26" spans="1:10" x14ac:dyDescent="0.25">
      <c r="A26">
        <v>77469</v>
      </c>
      <c r="B26" t="s">
        <v>92</v>
      </c>
      <c r="C26" s="3" t="s">
        <v>17</v>
      </c>
      <c r="D26" s="3">
        <v>2</v>
      </c>
      <c r="E26" s="3">
        <f>MAX(U16Wsl[[#This Row],[pts5134]],U16Wsl[[#This Row],[pts5135]])</f>
        <v>70</v>
      </c>
      <c r="F26" s="3">
        <f>MIN(U16Wsl[[#This Row],[pts5134]],U16Wsl[[#This Row],[pts5135]])</f>
        <v>32</v>
      </c>
      <c r="G26" s="3">
        <f>IFERROR(VLOOKUP(U16Wsl[[#This Row],[Card]],results5134[],3,FALSE),999)</f>
        <v>17</v>
      </c>
      <c r="H26" s="3">
        <f>VLOOKUP(U16Wsl[[#This Row],[pos5134]],pointstable[],2,FALSE)</f>
        <v>70</v>
      </c>
      <c r="I26" s="3">
        <f>IFERROR(VLOOKUP(U16Wsl[[#This Row],[Card]],results5135[],3,FALSE),999)</f>
        <v>28</v>
      </c>
      <c r="J26" s="3">
        <f>VLOOKUP(U16Wsl[[#This Row],[pos5135]],pointstable[],2,FALSE)</f>
        <v>32</v>
      </c>
    </row>
    <row r="27" spans="1:10" x14ac:dyDescent="0.25">
      <c r="A27">
        <v>81556</v>
      </c>
      <c r="B27" t="s">
        <v>179</v>
      </c>
      <c r="C27" s="3" t="s">
        <v>19</v>
      </c>
      <c r="D27" s="3">
        <v>3</v>
      </c>
      <c r="E27" s="3">
        <f>MAX(U16Wsl[[#This Row],[pts5134]],U16Wsl[[#This Row],[pts5135]])</f>
        <v>70</v>
      </c>
      <c r="F27" s="3">
        <f>MIN(U16Wsl[[#This Row],[pts5134]],U16Wsl[[#This Row],[pts5135]])</f>
        <v>0</v>
      </c>
      <c r="G27" s="3">
        <f>IFERROR(VLOOKUP(U16Wsl[[#This Row],[Card]],results5134[],3,FALSE),999)</f>
        <v>999</v>
      </c>
      <c r="H27" s="3">
        <f>VLOOKUP(U16Wsl[[#This Row],[pos5134]],pointstable[],2,FALSE)</f>
        <v>0</v>
      </c>
      <c r="I27" s="3">
        <f>IFERROR(VLOOKUP(U16Wsl[[#This Row],[Card]],results5135[],3,FALSE),999)</f>
        <v>17</v>
      </c>
      <c r="J27" s="3">
        <f>VLOOKUP(U16Wsl[[#This Row],[pos5135]],pointstable[],2,FALSE)</f>
        <v>70</v>
      </c>
    </row>
    <row r="28" spans="1:10" x14ac:dyDescent="0.25">
      <c r="A28">
        <v>80966</v>
      </c>
      <c r="B28" t="s">
        <v>89</v>
      </c>
      <c r="C28" s="3" t="s">
        <v>19</v>
      </c>
      <c r="D28" s="3">
        <v>3</v>
      </c>
      <c r="E28" s="3">
        <f>MAX(U16Wsl[[#This Row],[pts5134]],U16Wsl[[#This Row],[pts5135]])</f>
        <v>65</v>
      </c>
      <c r="F28" s="3">
        <f>MIN(U16Wsl[[#This Row],[pts5134]],U16Wsl[[#This Row],[pts5135]])</f>
        <v>0</v>
      </c>
      <c r="G28" s="3">
        <f>IFERROR(VLOOKUP(U16Wsl[[#This Row],[Card]],results5134[],3,FALSE),999)</f>
        <v>999</v>
      </c>
      <c r="H28" s="3">
        <f>VLOOKUP(U16Wsl[[#This Row],[pos5134]],pointstable[],2,FALSE)</f>
        <v>0</v>
      </c>
      <c r="I28" s="3">
        <f>IFERROR(VLOOKUP(U16Wsl[[#This Row],[Card]],results5135[],3,FALSE),999)</f>
        <v>18</v>
      </c>
      <c r="J28" s="3">
        <f>VLOOKUP(U16Wsl[[#This Row],[pos5135]],pointstable[],2,FALSE)</f>
        <v>65</v>
      </c>
    </row>
    <row r="29" spans="1:10" x14ac:dyDescent="0.25">
      <c r="A29">
        <v>75556</v>
      </c>
      <c r="B29" t="s">
        <v>119</v>
      </c>
      <c r="C29" s="3" t="s">
        <v>18</v>
      </c>
      <c r="D29" s="3">
        <v>2</v>
      </c>
      <c r="E29" s="3">
        <f>MAX(U16Wsl[[#This Row],[pts5134]],U16Wsl[[#This Row],[pts5135]])</f>
        <v>65</v>
      </c>
      <c r="F29" s="3">
        <f>MIN(U16Wsl[[#This Row],[pts5134]],U16Wsl[[#This Row],[pts5135]])</f>
        <v>0</v>
      </c>
      <c r="G29" s="3">
        <f>IFERROR(VLOOKUP(U16Wsl[[#This Row],[Card]],results5134[],3,FALSE),999)</f>
        <v>18</v>
      </c>
      <c r="H29" s="3">
        <f>VLOOKUP(U16Wsl[[#This Row],[pos5134]],pointstable[],2,FALSE)</f>
        <v>65</v>
      </c>
      <c r="I29" s="3">
        <f>IFERROR(VLOOKUP(U16Wsl[[#This Row],[Card]],results5135[],3,FALSE),999)</f>
        <v>999</v>
      </c>
      <c r="J29" s="3">
        <f>VLOOKUP(U16Wsl[[#This Row],[pos5135]],pointstable[],2,FALSE)</f>
        <v>0</v>
      </c>
    </row>
    <row r="30" spans="1:10" x14ac:dyDescent="0.25">
      <c r="A30">
        <v>70311</v>
      </c>
      <c r="B30" t="s">
        <v>91</v>
      </c>
      <c r="C30" s="3" t="s">
        <v>52</v>
      </c>
      <c r="D30" s="3">
        <v>3</v>
      </c>
      <c r="E30" s="3">
        <f>MAX(U16Wsl[[#This Row],[pts5134]],U16Wsl[[#This Row],[pts5135]])</f>
        <v>60</v>
      </c>
      <c r="F30" s="3">
        <f>MIN(U16Wsl[[#This Row],[pts5134]],U16Wsl[[#This Row],[pts5135]])</f>
        <v>55</v>
      </c>
      <c r="G30" s="3">
        <f>IFERROR(VLOOKUP(U16Wsl[[#This Row],[Card]],results5134[],3,FALSE),999)</f>
        <v>19</v>
      </c>
      <c r="H30" s="3">
        <f>VLOOKUP(U16Wsl[[#This Row],[pos5134]],pointstable[],2,FALSE)</f>
        <v>60</v>
      </c>
      <c r="I30" s="3">
        <f>IFERROR(VLOOKUP(U16Wsl[[#This Row],[Card]],results5135[],3,FALSE),999)</f>
        <v>20</v>
      </c>
      <c r="J30" s="3">
        <f>VLOOKUP(U16Wsl[[#This Row],[pos5135]],pointstable[],2,FALSE)</f>
        <v>55</v>
      </c>
    </row>
    <row r="31" spans="1:10" x14ac:dyDescent="0.25">
      <c r="A31">
        <v>81174</v>
      </c>
      <c r="B31" t="s">
        <v>106</v>
      </c>
      <c r="C31" s="3" t="s">
        <v>16</v>
      </c>
      <c r="D31" s="3">
        <v>3</v>
      </c>
      <c r="E31" s="3">
        <f>MAX(U16Wsl[[#This Row],[pts5134]],U16Wsl[[#This Row],[pts5135]])</f>
        <v>60</v>
      </c>
      <c r="F31" s="3">
        <f>MIN(U16Wsl[[#This Row],[pts5134]],U16Wsl[[#This Row],[pts5135]])</f>
        <v>0</v>
      </c>
      <c r="G31" s="3">
        <f>IFERROR(VLOOKUP(U16Wsl[[#This Row],[Card]],results5134[],3,FALSE),999)</f>
        <v>999</v>
      </c>
      <c r="H31" s="3">
        <f>VLOOKUP(U16Wsl[[#This Row],[pos5134]],pointstable[],2,FALSE)</f>
        <v>0</v>
      </c>
      <c r="I31" s="3">
        <f>IFERROR(VLOOKUP(U16Wsl[[#This Row],[Card]],results5135[],3,FALSE),999)</f>
        <v>19</v>
      </c>
      <c r="J31" s="3">
        <f>VLOOKUP(U16Wsl[[#This Row],[pos5135]],pointstable[],2,FALSE)</f>
        <v>60</v>
      </c>
    </row>
    <row r="32" spans="1:10" x14ac:dyDescent="0.25">
      <c r="A32">
        <v>77287</v>
      </c>
      <c r="B32" t="s">
        <v>118</v>
      </c>
      <c r="C32" s="3" t="s">
        <v>15</v>
      </c>
      <c r="D32" s="3">
        <v>2</v>
      </c>
      <c r="E32" s="3">
        <f>MAX(U16Wsl[[#This Row],[pts5134]],U16Wsl[[#This Row],[pts5135]])</f>
        <v>55</v>
      </c>
      <c r="F32" s="3">
        <f>MIN(U16Wsl[[#This Row],[pts5134]],U16Wsl[[#This Row],[pts5135]])</f>
        <v>0</v>
      </c>
      <c r="G32" s="3">
        <f>IFERROR(VLOOKUP(U16Wsl[[#This Row],[Card]],results5134[],3,FALSE),999)</f>
        <v>20</v>
      </c>
      <c r="H32" s="3">
        <f>VLOOKUP(U16Wsl[[#This Row],[pos5134]],pointstable[],2,FALSE)</f>
        <v>55</v>
      </c>
      <c r="I32" s="3">
        <f>IFERROR(VLOOKUP(U16Wsl[[#This Row],[Card]],results5135[],3,FALSE),999)</f>
        <v>999</v>
      </c>
      <c r="J32" s="3">
        <f>VLOOKUP(U16Wsl[[#This Row],[pos5135]],pointstable[],2,FALSE)</f>
        <v>0</v>
      </c>
    </row>
    <row r="33" spans="1:10" x14ac:dyDescent="0.25">
      <c r="A33">
        <v>76769</v>
      </c>
      <c r="B33" t="s">
        <v>85</v>
      </c>
      <c r="C33" s="3" t="s">
        <v>17</v>
      </c>
      <c r="D33" s="3">
        <v>2</v>
      </c>
      <c r="E33" s="3">
        <f>MAX(U16Wsl[[#This Row],[pts5134]],U16Wsl[[#This Row],[pts5135]])</f>
        <v>51</v>
      </c>
      <c r="F33" s="3">
        <f>MIN(U16Wsl[[#This Row],[pts5134]],U16Wsl[[#This Row],[pts5135]])</f>
        <v>0</v>
      </c>
      <c r="G33" s="3">
        <f>IFERROR(VLOOKUP(U16Wsl[[#This Row],[Card]],results5134[],3,FALSE),999)</f>
        <v>21</v>
      </c>
      <c r="H33" s="3">
        <f>VLOOKUP(U16Wsl[[#This Row],[pos5134]],pointstable[],2,FALSE)</f>
        <v>51</v>
      </c>
      <c r="I33" s="3">
        <f>IFERROR(VLOOKUP(U16Wsl[[#This Row],[Card]],results5135[],3,FALSE),999)</f>
        <v>999</v>
      </c>
      <c r="J33" s="3">
        <f>VLOOKUP(U16Wsl[[#This Row],[pos5135]],pointstable[],2,FALSE)</f>
        <v>0</v>
      </c>
    </row>
    <row r="34" spans="1:10" x14ac:dyDescent="0.25">
      <c r="A34">
        <v>77306</v>
      </c>
      <c r="B34" t="s">
        <v>143</v>
      </c>
      <c r="C34" s="3" t="s">
        <v>50</v>
      </c>
      <c r="D34" s="3">
        <v>2</v>
      </c>
      <c r="E34" s="3">
        <f>MAX(U16Wsl[[#This Row],[pts5134]],U16Wsl[[#This Row],[pts5135]])</f>
        <v>47</v>
      </c>
      <c r="F34" s="3">
        <f>MIN(U16Wsl[[#This Row],[pts5134]],U16Wsl[[#This Row],[pts5135]])</f>
        <v>0</v>
      </c>
      <c r="G34" s="3">
        <f>IFERROR(VLOOKUP(U16Wsl[[#This Row],[Card]],results5134[],3,FALSE),999)</f>
        <v>22</v>
      </c>
      <c r="H34" s="3">
        <f>VLOOKUP(U16Wsl[[#This Row],[pos5134]],pointstable[],2,FALSE)</f>
        <v>47</v>
      </c>
      <c r="I34" s="3">
        <f>IFERROR(VLOOKUP(U16Wsl[[#This Row],[Card]],results5135[],3,FALSE),999)</f>
        <v>999</v>
      </c>
      <c r="J34" s="3">
        <f>VLOOKUP(U16Wsl[[#This Row],[pos5135]],pointstable[],2,FALSE)</f>
        <v>0</v>
      </c>
    </row>
    <row r="35" spans="1:10" x14ac:dyDescent="0.25">
      <c r="A35">
        <v>80883</v>
      </c>
      <c r="B35" t="s">
        <v>104</v>
      </c>
      <c r="C35" s="3" t="s">
        <v>14</v>
      </c>
      <c r="D35" s="3">
        <v>3</v>
      </c>
      <c r="E35" s="3">
        <f>MAX(U16Wsl[[#This Row],[pts5134]],U16Wsl[[#This Row],[pts5135]])</f>
        <v>44</v>
      </c>
      <c r="F35" s="3">
        <f>MIN(U16Wsl[[#This Row],[pts5134]],U16Wsl[[#This Row],[pts5135]])</f>
        <v>0</v>
      </c>
      <c r="G35" s="3">
        <f>IFERROR(VLOOKUP(U16Wsl[[#This Row],[Card]],results5134[],3,FALSE),999)</f>
        <v>23</v>
      </c>
      <c r="H35" s="3">
        <f>VLOOKUP(U16Wsl[[#This Row],[pos5134]],pointstable[],2,FALSE)</f>
        <v>44</v>
      </c>
      <c r="I35" s="3">
        <f>IFERROR(VLOOKUP(U16Wsl[[#This Row],[Card]],results5135[],3,FALSE),999)</f>
        <v>999</v>
      </c>
      <c r="J35" s="3">
        <f>VLOOKUP(U16Wsl[[#This Row],[pos5135]],pointstable[],2,FALSE)</f>
        <v>0</v>
      </c>
    </row>
    <row r="36" spans="1:10" x14ac:dyDescent="0.25">
      <c r="A36">
        <v>77192</v>
      </c>
      <c r="B36" t="s">
        <v>97</v>
      </c>
      <c r="C36" s="3" t="s">
        <v>20</v>
      </c>
      <c r="D36" s="3">
        <v>2</v>
      </c>
      <c r="E36" s="3">
        <f>MAX(U16Wsl[[#This Row],[pts5134]],U16Wsl[[#This Row],[pts5135]])</f>
        <v>44</v>
      </c>
      <c r="F36" s="3">
        <f>MIN(U16Wsl[[#This Row],[pts5134]],U16Wsl[[#This Row],[pts5135]])</f>
        <v>38</v>
      </c>
      <c r="G36" s="3">
        <f>IFERROR(VLOOKUP(U16Wsl[[#This Row],[Card]],results5134[],3,FALSE),999)</f>
        <v>25</v>
      </c>
      <c r="H36" s="3">
        <f>VLOOKUP(U16Wsl[[#This Row],[pos5134]],pointstable[],2,FALSE)</f>
        <v>38</v>
      </c>
      <c r="I36" s="3">
        <f>IFERROR(VLOOKUP(U16Wsl[[#This Row],[Card]],results5135[],3,FALSE),999)</f>
        <v>23</v>
      </c>
      <c r="J36" s="3">
        <f>VLOOKUP(U16Wsl[[#This Row],[pos5135]],pointstable[],2,FALSE)</f>
        <v>44</v>
      </c>
    </row>
    <row r="37" spans="1:10" x14ac:dyDescent="0.25">
      <c r="A37">
        <v>80983</v>
      </c>
      <c r="B37" t="s">
        <v>99</v>
      </c>
      <c r="C37" s="3" t="s">
        <v>19</v>
      </c>
      <c r="D37" s="3">
        <v>3</v>
      </c>
      <c r="E37" s="3">
        <f>MAX(U16Wsl[[#This Row],[pts5134]],U16Wsl[[#This Row],[pts5135]])</f>
        <v>41</v>
      </c>
      <c r="F37" s="3">
        <f>MIN(U16Wsl[[#This Row],[pts5134]],U16Wsl[[#This Row],[pts5135]])</f>
        <v>25</v>
      </c>
      <c r="G37" s="3">
        <f>IFERROR(VLOOKUP(U16Wsl[[#This Row],[Card]],results5134[],3,FALSE),999)</f>
        <v>24</v>
      </c>
      <c r="H37" s="3">
        <f>VLOOKUP(U16Wsl[[#This Row],[pos5134]],pointstable[],2,FALSE)</f>
        <v>41</v>
      </c>
      <c r="I37" s="3">
        <f>IFERROR(VLOOKUP(U16Wsl[[#This Row],[Card]],results5135[],3,FALSE),999)</f>
        <v>35</v>
      </c>
      <c r="J37" s="3">
        <f>VLOOKUP(U16Wsl[[#This Row],[pos5135]],pointstable[],2,FALSE)</f>
        <v>25</v>
      </c>
    </row>
    <row r="38" spans="1:10" x14ac:dyDescent="0.25">
      <c r="A38">
        <v>82058</v>
      </c>
      <c r="B38" t="s">
        <v>83</v>
      </c>
      <c r="C38" s="3" t="s">
        <v>14</v>
      </c>
      <c r="D38" s="3">
        <v>3</v>
      </c>
      <c r="E38" s="3">
        <f>MAX(U16Wsl[[#This Row],[pts5134]],U16Wsl[[#This Row],[pts5135]])</f>
        <v>38</v>
      </c>
      <c r="F38" s="3">
        <f>MIN(U16Wsl[[#This Row],[pts5134]],U16Wsl[[#This Row],[pts5135]])</f>
        <v>36</v>
      </c>
      <c r="G38" s="3">
        <f>IFERROR(VLOOKUP(U16Wsl[[#This Row],[Card]],results5134[],3,FALSE),999)</f>
        <v>26</v>
      </c>
      <c r="H38" s="3">
        <f>VLOOKUP(U16Wsl[[#This Row],[pos5134]],pointstable[],2,FALSE)</f>
        <v>36</v>
      </c>
      <c r="I38" s="3">
        <f>IFERROR(VLOOKUP(U16Wsl[[#This Row],[Card]],results5135[],3,FALSE),999)</f>
        <v>25</v>
      </c>
      <c r="J38" s="3">
        <f>VLOOKUP(U16Wsl[[#This Row],[pos5135]],pointstable[],2,FALSE)</f>
        <v>38</v>
      </c>
    </row>
    <row r="39" spans="1:10" x14ac:dyDescent="0.25">
      <c r="A39">
        <v>80880</v>
      </c>
      <c r="B39" t="s">
        <v>101</v>
      </c>
      <c r="C39" s="3" t="s">
        <v>14</v>
      </c>
      <c r="D39" s="3">
        <v>3</v>
      </c>
      <c r="E39" s="3">
        <f>MAX(U16Wsl[[#This Row],[pts5134]],U16Wsl[[#This Row],[pts5135]])</f>
        <v>36</v>
      </c>
      <c r="F39" s="3">
        <f>MIN(U16Wsl[[#This Row],[pts5134]],U16Wsl[[#This Row],[pts5135]])</f>
        <v>0</v>
      </c>
      <c r="G39" s="3">
        <f>IFERROR(VLOOKUP(U16Wsl[[#This Row],[Card]],results5134[],3,FALSE),999)</f>
        <v>999</v>
      </c>
      <c r="H39" s="3">
        <f>VLOOKUP(U16Wsl[[#This Row],[pos5134]],pointstable[],2,FALSE)</f>
        <v>0</v>
      </c>
      <c r="I39" s="3">
        <f>IFERROR(VLOOKUP(U16Wsl[[#This Row],[Card]],results5135[],3,FALSE),999)</f>
        <v>26</v>
      </c>
      <c r="J39" s="3">
        <f>VLOOKUP(U16Wsl[[#This Row],[pos5135]],pointstable[],2,FALSE)</f>
        <v>36</v>
      </c>
    </row>
    <row r="40" spans="1:10" x14ac:dyDescent="0.25">
      <c r="A40">
        <v>78745</v>
      </c>
      <c r="B40" t="s">
        <v>80</v>
      </c>
      <c r="C40" s="3" t="s">
        <v>37</v>
      </c>
      <c r="D40" s="3">
        <v>2</v>
      </c>
      <c r="E40" s="3">
        <f>MAX(U16Wsl[[#This Row],[pts5134]],U16Wsl[[#This Row],[pts5135]])</f>
        <v>34</v>
      </c>
      <c r="F40" s="3">
        <f>MIN(U16Wsl[[#This Row],[pts5134]],U16Wsl[[#This Row],[pts5135]])</f>
        <v>0</v>
      </c>
      <c r="G40" s="3">
        <f>IFERROR(VLOOKUP(U16Wsl[[#This Row],[Card]],results5134[],3,FALSE),999)</f>
        <v>27</v>
      </c>
      <c r="H40" s="3">
        <f>VLOOKUP(U16Wsl[[#This Row],[pos5134]],pointstable[],2,FALSE)</f>
        <v>34</v>
      </c>
      <c r="I40" s="3">
        <f>IFERROR(VLOOKUP(U16Wsl[[#This Row],[Card]],results5135[],3,FALSE),999)</f>
        <v>999</v>
      </c>
      <c r="J40" s="3">
        <f>VLOOKUP(U16Wsl[[#This Row],[pos5135]],pointstable[],2,FALSE)</f>
        <v>0</v>
      </c>
    </row>
    <row r="41" spans="1:10" x14ac:dyDescent="0.25">
      <c r="A41">
        <v>78558</v>
      </c>
      <c r="B41" t="s">
        <v>103</v>
      </c>
      <c r="C41" s="3" t="s">
        <v>14</v>
      </c>
      <c r="D41" s="3">
        <v>2</v>
      </c>
      <c r="E41" s="3">
        <f>MAX(U16Wsl[[#This Row],[pts5134]],U16Wsl[[#This Row],[pts5135]])</f>
        <v>34</v>
      </c>
      <c r="F41" s="3">
        <f>MIN(U16Wsl[[#This Row],[pts5134]],U16Wsl[[#This Row],[pts5135]])</f>
        <v>0</v>
      </c>
      <c r="G41" s="3">
        <f>IFERROR(VLOOKUP(U16Wsl[[#This Row],[Card]],results5134[],3,FALSE),999)</f>
        <v>999</v>
      </c>
      <c r="H41" s="3">
        <f>VLOOKUP(U16Wsl[[#This Row],[pos5134]],pointstable[],2,FALSE)</f>
        <v>0</v>
      </c>
      <c r="I41" s="3">
        <f>IFERROR(VLOOKUP(U16Wsl[[#This Row],[Card]],results5135[],3,FALSE),999)</f>
        <v>27</v>
      </c>
      <c r="J41" s="3">
        <f>VLOOKUP(U16Wsl[[#This Row],[pos5135]],pointstable[],2,FALSE)</f>
        <v>34</v>
      </c>
    </row>
    <row r="42" spans="1:10" x14ac:dyDescent="0.25">
      <c r="A42">
        <v>85769</v>
      </c>
      <c r="B42" t="s">
        <v>135</v>
      </c>
      <c r="C42" s="3" t="s">
        <v>14</v>
      </c>
      <c r="D42" s="3">
        <v>2</v>
      </c>
      <c r="E42" s="3">
        <f>MAX(U16Wsl[[#This Row],[pts5134]],U16Wsl[[#This Row],[pts5135]])</f>
        <v>32</v>
      </c>
      <c r="F42" s="3">
        <f>MIN(U16Wsl[[#This Row],[pts5134]],U16Wsl[[#This Row],[pts5135]])</f>
        <v>20</v>
      </c>
      <c r="G42" s="3">
        <f>IFERROR(VLOOKUP(U16Wsl[[#This Row],[Card]],results5134[],3,FALSE),999)</f>
        <v>28</v>
      </c>
      <c r="H42" s="3">
        <f>VLOOKUP(U16Wsl[[#This Row],[pos5134]],pointstable[],2,FALSE)</f>
        <v>32</v>
      </c>
      <c r="I42" s="3">
        <f>IFERROR(VLOOKUP(U16Wsl[[#This Row],[Card]],results5135[],3,FALSE),999)</f>
        <v>40</v>
      </c>
      <c r="J42" s="3">
        <f>VLOOKUP(U16Wsl[[#This Row],[pos5135]],pointstable[],2,FALSE)</f>
        <v>20</v>
      </c>
    </row>
    <row r="43" spans="1:10" x14ac:dyDescent="0.25">
      <c r="A43">
        <v>80889</v>
      </c>
      <c r="B43" t="s">
        <v>139</v>
      </c>
      <c r="C43" s="3" t="s">
        <v>17</v>
      </c>
      <c r="D43" s="3">
        <v>3</v>
      </c>
      <c r="E43" s="3">
        <f>MAX(U16Wsl[[#This Row],[pts5134]],U16Wsl[[#This Row],[pts5135]])</f>
        <v>31</v>
      </c>
      <c r="F43" s="3">
        <f>MIN(U16Wsl[[#This Row],[pts5134]],U16Wsl[[#This Row],[pts5135]])</f>
        <v>0</v>
      </c>
      <c r="G43" s="3">
        <f>IFERROR(VLOOKUP(U16Wsl[[#This Row],[Card]],results5134[],3,FALSE),999)</f>
        <v>999</v>
      </c>
      <c r="H43" s="3">
        <f>VLOOKUP(U16Wsl[[#This Row],[pos5134]],pointstable[],2,FALSE)</f>
        <v>0</v>
      </c>
      <c r="I43" s="3">
        <f>IFERROR(VLOOKUP(U16Wsl[[#This Row],[Card]],results5135[],3,FALSE),999)</f>
        <v>29</v>
      </c>
      <c r="J43" s="3">
        <f>VLOOKUP(U16Wsl[[#This Row],[pos5135]],pointstable[],2,FALSE)</f>
        <v>31</v>
      </c>
    </row>
    <row r="44" spans="1:10" x14ac:dyDescent="0.25">
      <c r="A44">
        <v>82165</v>
      </c>
      <c r="B44" t="s">
        <v>123</v>
      </c>
      <c r="C44" s="3" t="s">
        <v>49</v>
      </c>
      <c r="D44" s="3">
        <v>3</v>
      </c>
      <c r="E44" s="3">
        <f>MAX(U16Wsl[[#This Row],[pts5134]],U16Wsl[[#This Row],[pts5135]])</f>
        <v>31</v>
      </c>
      <c r="F44" s="3">
        <f>MIN(U16Wsl[[#This Row],[pts5134]],U16Wsl[[#This Row],[pts5135]])</f>
        <v>21</v>
      </c>
      <c r="G44" s="3">
        <f>IFERROR(VLOOKUP(U16Wsl[[#This Row],[Card]],results5134[],3,FALSE),999)</f>
        <v>29</v>
      </c>
      <c r="H44" s="3">
        <f>VLOOKUP(U16Wsl[[#This Row],[pos5134]],pointstable[],2,FALSE)</f>
        <v>31</v>
      </c>
      <c r="I44" s="3">
        <f>IFERROR(VLOOKUP(U16Wsl[[#This Row],[Card]],results5135[],3,FALSE),999)</f>
        <v>39</v>
      </c>
      <c r="J44" s="3">
        <f>VLOOKUP(U16Wsl[[#This Row],[pos5135]],pointstable[],2,FALSE)</f>
        <v>21</v>
      </c>
    </row>
    <row r="45" spans="1:10" x14ac:dyDescent="0.25">
      <c r="A45">
        <v>80959</v>
      </c>
      <c r="B45" t="s">
        <v>130</v>
      </c>
      <c r="C45" s="3" t="s">
        <v>19</v>
      </c>
      <c r="D45" s="3">
        <v>3</v>
      </c>
      <c r="E45" s="3">
        <f>MAX(U16Wsl[[#This Row],[pts5134]],U16Wsl[[#This Row],[pts5135]])</f>
        <v>30</v>
      </c>
      <c r="F45" s="3">
        <f>MIN(U16Wsl[[#This Row],[pts5134]],U16Wsl[[#This Row],[pts5135]])</f>
        <v>27</v>
      </c>
      <c r="G45" s="3">
        <f>IFERROR(VLOOKUP(U16Wsl[[#This Row],[Card]],results5134[],3,FALSE),999)</f>
        <v>30</v>
      </c>
      <c r="H45" s="3">
        <f>VLOOKUP(U16Wsl[[#This Row],[pos5134]],pointstable[],2,FALSE)</f>
        <v>30</v>
      </c>
      <c r="I45" s="3">
        <f>IFERROR(VLOOKUP(U16Wsl[[#This Row],[Card]],results5135[],3,FALSE),999)</f>
        <v>33</v>
      </c>
      <c r="J45" s="3">
        <f>VLOOKUP(U16Wsl[[#This Row],[pos5135]],pointstable[],2,FALSE)</f>
        <v>27</v>
      </c>
    </row>
    <row r="46" spans="1:10" x14ac:dyDescent="0.25">
      <c r="A46">
        <v>77254</v>
      </c>
      <c r="B46" t="s">
        <v>158</v>
      </c>
      <c r="C46" s="3" t="s">
        <v>50</v>
      </c>
      <c r="D46" s="3">
        <v>2</v>
      </c>
      <c r="E46" s="3">
        <f>MAX(U16Wsl[[#This Row],[pts5134]],U16Wsl[[#This Row],[pts5135]])</f>
        <v>30</v>
      </c>
      <c r="F46" s="3">
        <f>MIN(U16Wsl[[#This Row],[pts5134]],U16Wsl[[#This Row],[pts5135]])</f>
        <v>23</v>
      </c>
      <c r="G46" s="3">
        <f>IFERROR(VLOOKUP(U16Wsl[[#This Row],[Card]],results5134[],3,FALSE),999)</f>
        <v>37</v>
      </c>
      <c r="H46" s="3">
        <f>VLOOKUP(U16Wsl[[#This Row],[pos5134]],pointstable[],2,FALSE)</f>
        <v>23</v>
      </c>
      <c r="I46" s="3">
        <f>IFERROR(VLOOKUP(U16Wsl[[#This Row],[Card]],results5135[],3,FALSE),999)</f>
        <v>30</v>
      </c>
      <c r="J46" s="3">
        <f>VLOOKUP(U16Wsl[[#This Row],[pos5135]],pointstable[],2,FALSE)</f>
        <v>30</v>
      </c>
    </row>
    <row r="47" spans="1:10" x14ac:dyDescent="0.25">
      <c r="A47">
        <v>78412</v>
      </c>
      <c r="B47" t="s">
        <v>126</v>
      </c>
      <c r="C47" s="3" t="s">
        <v>28</v>
      </c>
      <c r="D47" s="3">
        <v>3</v>
      </c>
      <c r="E47" s="3">
        <f>MAX(U16Wsl[[#This Row],[pts5134]],U16Wsl[[#This Row],[pts5135]])</f>
        <v>29</v>
      </c>
      <c r="F47" s="3">
        <f>MIN(U16Wsl[[#This Row],[pts5134]],U16Wsl[[#This Row],[pts5135]])</f>
        <v>28</v>
      </c>
      <c r="G47" s="3">
        <f>IFERROR(VLOOKUP(U16Wsl[[#This Row],[Card]],results5134[],3,FALSE),999)</f>
        <v>31</v>
      </c>
      <c r="H47" s="3">
        <f>VLOOKUP(U16Wsl[[#This Row],[pos5134]],pointstable[],2,FALSE)</f>
        <v>29</v>
      </c>
      <c r="I47" s="3">
        <f>IFERROR(VLOOKUP(U16Wsl[[#This Row],[Card]],results5135[],3,FALSE),999)</f>
        <v>32</v>
      </c>
      <c r="J47" s="3">
        <f>VLOOKUP(U16Wsl[[#This Row],[pos5135]],pointstable[],2,FALSE)</f>
        <v>28</v>
      </c>
    </row>
    <row r="48" spans="1:10" x14ac:dyDescent="0.25">
      <c r="A48">
        <v>81195</v>
      </c>
      <c r="B48" t="s">
        <v>176</v>
      </c>
      <c r="C48" s="3" t="s">
        <v>17</v>
      </c>
      <c r="D48" s="3">
        <v>3</v>
      </c>
      <c r="E48" s="3">
        <f>MAX(U16Wsl[[#This Row],[pts5134]],U16Wsl[[#This Row],[pts5135]])</f>
        <v>29</v>
      </c>
      <c r="F48" s="3">
        <f>MIN(U16Wsl[[#This Row],[pts5134]],U16Wsl[[#This Row],[pts5135]])</f>
        <v>24</v>
      </c>
      <c r="G48" s="3">
        <f>IFERROR(VLOOKUP(U16Wsl[[#This Row],[Card]],results5134[],3,FALSE),999)</f>
        <v>36</v>
      </c>
      <c r="H48" s="3">
        <f>VLOOKUP(U16Wsl[[#This Row],[pos5134]],pointstable[],2,FALSE)</f>
        <v>24</v>
      </c>
      <c r="I48" s="3">
        <f>IFERROR(VLOOKUP(U16Wsl[[#This Row],[Card]],results5135[],3,FALSE),999)</f>
        <v>31</v>
      </c>
      <c r="J48" s="3">
        <f>VLOOKUP(U16Wsl[[#This Row],[pos5135]],pointstable[],2,FALSE)</f>
        <v>29</v>
      </c>
    </row>
    <row r="49" spans="1:10" x14ac:dyDescent="0.25">
      <c r="A49">
        <v>74658</v>
      </c>
      <c r="B49" t="s">
        <v>132</v>
      </c>
      <c r="C49" s="3" t="s">
        <v>14</v>
      </c>
      <c r="D49" s="3">
        <v>2</v>
      </c>
      <c r="E49" s="3">
        <f>MAX(U16Wsl[[#This Row],[pts5134]],U16Wsl[[#This Row],[pts5135]])</f>
        <v>28</v>
      </c>
      <c r="F49" s="3">
        <f>MIN(U16Wsl[[#This Row],[pts5134]],U16Wsl[[#This Row],[pts5135]])</f>
        <v>18</v>
      </c>
      <c r="G49" s="3">
        <f>IFERROR(VLOOKUP(U16Wsl[[#This Row],[Card]],results5134[],3,FALSE),999)</f>
        <v>32</v>
      </c>
      <c r="H49" s="3">
        <f>VLOOKUP(U16Wsl[[#This Row],[pos5134]],pointstable[],2,FALSE)</f>
        <v>28</v>
      </c>
      <c r="I49" s="3">
        <f>IFERROR(VLOOKUP(U16Wsl[[#This Row],[Card]],results5135[],3,FALSE),999)</f>
        <v>42</v>
      </c>
      <c r="J49" s="3">
        <f>VLOOKUP(U16Wsl[[#This Row],[pos5135]],pointstable[],2,FALSE)</f>
        <v>18</v>
      </c>
    </row>
    <row r="50" spans="1:10" x14ac:dyDescent="0.25">
      <c r="A50">
        <v>80972</v>
      </c>
      <c r="B50" t="s">
        <v>111</v>
      </c>
      <c r="C50" s="3" t="s">
        <v>19</v>
      </c>
      <c r="D50" s="3">
        <v>3</v>
      </c>
      <c r="E50" s="3">
        <f>MAX(U16Wsl[[#This Row],[pts5134]],U16Wsl[[#This Row],[pts5135]])</f>
        <v>27</v>
      </c>
      <c r="F50" s="3">
        <f>MIN(U16Wsl[[#This Row],[pts5134]],U16Wsl[[#This Row],[pts5135]])</f>
        <v>23</v>
      </c>
      <c r="G50" s="3">
        <f>IFERROR(VLOOKUP(U16Wsl[[#This Row],[Card]],results5134[],3,FALSE),999)</f>
        <v>33</v>
      </c>
      <c r="H50" s="3">
        <f>VLOOKUP(U16Wsl[[#This Row],[pos5134]],pointstable[],2,FALSE)</f>
        <v>27</v>
      </c>
      <c r="I50" s="3">
        <f>IFERROR(VLOOKUP(U16Wsl[[#This Row],[Card]],results5135[],3,FALSE),999)</f>
        <v>37</v>
      </c>
      <c r="J50" s="3">
        <f>VLOOKUP(U16Wsl[[#This Row],[pos5135]],pointstable[],2,FALSE)</f>
        <v>23</v>
      </c>
    </row>
    <row r="51" spans="1:10" x14ac:dyDescent="0.25">
      <c r="A51">
        <v>80911</v>
      </c>
      <c r="B51" t="s">
        <v>152</v>
      </c>
      <c r="C51" s="3" t="s">
        <v>16</v>
      </c>
      <c r="D51" s="3">
        <v>3</v>
      </c>
      <c r="E51" s="3">
        <f>MAX(U16Wsl[[#This Row],[pts5134]],U16Wsl[[#This Row],[pts5135]])</f>
        <v>26</v>
      </c>
      <c r="F51" s="3">
        <f>MIN(U16Wsl[[#This Row],[pts5134]],U16Wsl[[#This Row],[pts5135]])</f>
        <v>0</v>
      </c>
      <c r="G51" s="3">
        <f>IFERROR(VLOOKUP(U16Wsl[[#This Row],[Card]],results5134[],3,FALSE),999)</f>
        <v>34</v>
      </c>
      <c r="H51" s="3">
        <f>VLOOKUP(U16Wsl[[#This Row],[pos5134]],pointstable[],2,FALSE)</f>
        <v>26</v>
      </c>
      <c r="I51" s="3">
        <f>IFERROR(VLOOKUP(U16Wsl[[#This Row],[Card]],results5135[],3,FALSE),999)</f>
        <v>999</v>
      </c>
      <c r="J51" s="3">
        <f>VLOOKUP(U16Wsl[[#This Row],[pos5135]],pointstable[],2,FALSE)</f>
        <v>0</v>
      </c>
    </row>
    <row r="52" spans="1:10" x14ac:dyDescent="0.25">
      <c r="A52">
        <v>80504</v>
      </c>
      <c r="B52" t="s">
        <v>156</v>
      </c>
      <c r="C52" s="3" t="s">
        <v>75</v>
      </c>
      <c r="D52" s="3">
        <v>3</v>
      </c>
      <c r="E52" s="3">
        <f>MAX(U16Wsl[[#This Row],[pts5134]],U16Wsl[[#This Row],[pts5135]])</f>
        <v>26</v>
      </c>
      <c r="F52" s="3">
        <f>MIN(U16Wsl[[#This Row],[pts5134]],U16Wsl[[#This Row],[pts5135]])</f>
        <v>0</v>
      </c>
      <c r="G52" s="3">
        <f>IFERROR(VLOOKUP(U16Wsl[[#This Row],[Card]],results5134[],3,FALSE),999)</f>
        <v>999</v>
      </c>
      <c r="H52" s="3">
        <f>VLOOKUP(U16Wsl[[#This Row],[pos5134]],pointstable[],2,FALSE)</f>
        <v>0</v>
      </c>
      <c r="I52" s="3">
        <f>IFERROR(VLOOKUP(U16Wsl[[#This Row],[Card]],results5135[],3,FALSE),999)</f>
        <v>34</v>
      </c>
      <c r="J52" s="3">
        <f>VLOOKUP(U16Wsl[[#This Row],[pos5135]],pointstable[],2,FALSE)</f>
        <v>26</v>
      </c>
    </row>
    <row r="53" spans="1:10" x14ac:dyDescent="0.25">
      <c r="A53" s="16">
        <v>80895</v>
      </c>
      <c r="B53" s="18" t="s">
        <v>120</v>
      </c>
      <c r="C53" s="3" t="s">
        <v>17</v>
      </c>
      <c r="D53" s="3">
        <v>3</v>
      </c>
      <c r="E53" s="3">
        <f>MAX(U16Wsl[[#This Row],[pts5134]],U16Wsl[[#This Row],[pts5135]])</f>
        <v>25</v>
      </c>
      <c r="F53" s="3">
        <f>MIN(U16Wsl[[#This Row],[pts5134]],U16Wsl[[#This Row],[pts5135]])</f>
        <v>17</v>
      </c>
      <c r="G53" s="3">
        <f>IFERROR(VLOOKUP(U16Wsl[[#This Row],[Card]],results5134[],3,FALSE),999)</f>
        <v>35</v>
      </c>
      <c r="H53" s="3">
        <f>VLOOKUP(U16Wsl[[#This Row],[pos5134]],pointstable[],2,FALSE)</f>
        <v>25</v>
      </c>
      <c r="I53" s="3">
        <f>IFERROR(VLOOKUP(U16Wsl[[#This Row],[Card]],results5135[],3,FALSE),999)</f>
        <v>43</v>
      </c>
      <c r="J53" s="3">
        <f>VLOOKUP(U16Wsl[[#This Row],[pos5135]],pointstable[],2,FALSE)</f>
        <v>17</v>
      </c>
    </row>
    <row r="54" spans="1:10" x14ac:dyDescent="0.25">
      <c r="A54">
        <v>88141</v>
      </c>
      <c r="B54" s="3" t="s">
        <v>150</v>
      </c>
      <c r="C54" s="3" t="s">
        <v>14</v>
      </c>
      <c r="D54" s="3">
        <v>3</v>
      </c>
      <c r="E54" s="3">
        <f>MAX(U16Wsl[[#This Row],[pts5134]],U16Wsl[[#This Row],[pts5135]])</f>
        <v>24</v>
      </c>
      <c r="F54" s="3">
        <f>MIN(U16Wsl[[#This Row],[pts5134]],U16Wsl[[#This Row],[pts5135]])</f>
        <v>0</v>
      </c>
      <c r="G54" s="3">
        <f>IFERROR(VLOOKUP(U16Wsl[[#This Row],[Card]],results5134[],3,FALSE),999)</f>
        <v>999</v>
      </c>
      <c r="H54" s="3">
        <f>VLOOKUP(U16Wsl[[#This Row],[pos5134]],pointstable[],2,FALSE)</f>
        <v>0</v>
      </c>
      <c r="I54" s="3">
        <f>IFERROR(VLOOKUP(U16Wsl[[#This Row],[Card]],results5135[],3,FALSE),999)</f>
        <v>36</v>
      </c>
      <c r="J54" s="3">
        <f>VLOOKUP(U16Wsl[[#This Row],[pos5135]],pointstable[],2,FALSE)</f>
        <v>24</v>
      </c>
    </row>
    <row r="55" spans="1:10" x14ac:dyDescent="0.25">
      <c r="A55">
        <v>76255</v>
      </c>
      <c r="B55" t="s">
        <v>116</v>
      </c>
      <c r="C55" s="3" t="s">
        <v>14</v>
      </c>
      <c r="D55" s="3">
        <v>2</v>
      </c>
      <c r="E55" s="3">
        <f>MAX(U16Wsl[[#This Row],[pts5134]],U16Wsl[[#This Row],[pts5135]])</f>
        <v>22</v>
      </c>
      <c r="F55" s="3">
        <f>MIN(U16Wsl[[#This Row],[pts5134]],U16Wsl[[#This Row],[pts5135]])</f>
        <v>12</v>
      </c>
      <c r="G55" s="3">
        <f>IFERROR(VLOOKUP(U16Wsl[[#This Row],[Card]],results5134[],3,FALSE),999)</f>
        <v>38</v>
      </c>
      <c r="H55" s="3">
        <f>VLOOKUP(U16Wsl[[#This Row],[pos5134]],pointstable[],2,FALSE)</f>
        <v>22</v>
      </c>
      <c r="I55" s="3">
        <f>IFERROR(VLOOKUP(U16Wsl[[#This Row],[Card]],results5135[],3,FALSE),999)</f>
        <v>48</v>
      </c>
      <c r="J55" s="3">
        <f>VLOOKUP(U16Wsl[[#This Row],[pos5135]],pointstable[],2,FALSE)</f>
        <v>12</v>
      </c>
    </row>
    <row r="56" spans="1:10" x14ac:dyDescent="0.25">
      <c r="A56">
        <v>77393</v>
      </c>
      <c r="B56" t="s">
        <v>94</v>
      </c>
      <c r="C56" s="3" t="s">
        <v>20</v>
      </c>
      <c r="D56" s="3">
        <v>2</v>
      </c>
      <c r="E56" s="3">
        <f>MAX(U16Wsl[[#This Row],[pts5134]],U16Wsl[[#This Row],[pts5135]])</f>
        <v>22</v>
      </c>
      <c r="F56" s="3">
        <f>MIN(U16Wsl[[#This Row],[pts5134]],U16Wsl[[#This Row],[pts5135]])</f>
        <v>0</v>
      </c>
      <c r="G56" s="3">
        <f>IFERROR(VLOOKUP(U16Wsl[[#This Row],[Card]],results5134[],3,FALSE),999)</f>
        <v>999</v>
      </c>
      <c r="H56" s="3">
        <f>VLOOKUP(U16Wsl[[#This Row],[pos5134]],pointstable[],2,FALSE)</f>
        <v>0</v>
      </c>
      <c r="I56" s="3">
        <f>IFERROR(VLOOKUP(U16Wsl[[#This Row],[Card]],results5135[],3,FALSE),999)</f>
        <v>38</v>
      </c>
      <c r="J56" s="3">
        <f>VLOOKUP(U16Wsl[[#This Row],[pos5135]],pointstable[],2,FALSE)</f>
        <v>22</v>
      </c>
    </row>
    <row r="57" spans="1:10" x14ac:dyDescent="0.25">
      <c r="A57">
        <v>82059</v>
      </c>
      <c r="B57" t="s">
        <v>102</v>
      </c>
      <c r="C57" s="3" t="s">
        <v>14</v>
      </c>
      <c r="D57" s="3">
        <v>3</v>
      </c>
      <c r="E57" s="3">
        <f>MAX(U16Wsl[[#This Row],[pts5134]],U16Wsl[[#This Row],[pts5135]])</f>
        <v>21</v>
      </c>
      <c r="F57" s="3">
        <f>MIN(U16Wsl[[#This Row],[pts5134]],U16Wsl[[#This Row],[pts5135]])</f>
        <v>0</v>
      </c>
      <c r="G57" s="3">
        <f>IFERROR(VLOOKUP(U16Wsl[[#This Row],[Card]],results5134[],3,FALSE),999)</f>
        <v>39</v>
      </c>
      <c r="H57" s="3">
        <f>VLOOKUP(U16Wsl[[#This Row],[pos5134]],pointstable[],2,FALSE)</f>
        <v>21</v>
      </c>
      <c r="I57" s="3">
        <f>IFERROR(VLOOKUP(U16Wsl[[#This Row],[Card]],results5135[],3,FALSE),999)</f>
        <v>999</v>
      </c>
      <c r="J57" s="3">
        <f>VLOOKUP(U16Wsl[[#This Row],[pos5135]],pointstable[],2,FALSE)</f>
        <v>0</v>
      </c>
    </row>
    <row r="58" spans="1:10" x14ac:dyDescent="0.25">
      <c r="A58">
        <v>85771</v>
      </c>
      <c r="B58" t="s">
        <v>134</v>
      </c>
      <c r="C58" s="3" t="s">
        <v>14</v>
      </c>
      <c r="D58" s="3">
        <v>2</v>
      </c>
      <c r="E58" s="3">
        <f>MAX(U16Wsl[[#This Row],[pts5134]],U16Wsl[[#This Row],[pts5135]])</f>
        <v>20</v>
      </c>
      <c r="F58" s="3">
        <f>MIN(U16Wsl[[#This Row],[pts5134]],U16Wsl[[#This Row],[pts5135]])</f>
        <v>16</v>
      </c>
      <c r="G58" s="3">
        <f>IFERROR(VLOOKUP(U16Wsl[[#This Row],[Card]],results5134[],3,FALSE),999)</f>
        <v>40</v>
      </c>
      <c r="H58" s="3">
        <f>VLOOKUP(U16Wsl[[#This Row],[pos5134]],pointstable[],2,FALSE)</f>
        <v>20</v>
      </c>
      <c r="I58" s="3">
        <f>IFERROR(VLOOKUP(U16Wsl[[#This Row],[Card]],results5135[],3,FALSE),999)</f>
        <v>44</v>
      </c>
      <c r="J58" s="3">
        <f>VLOOKUP(U16Wsl[[#This Row],[pos5135]],pointstable[],2,FALSE)</f>
        <v>16</v>
      </c>
    </row>
    <row r="59" spans="1:10" x14ac:dyDescent="0.25">
      <c r="A59">
        <v>80882</v>
      </c>
      <c r="B59" t="s">
        <v>128</v>
      </c>
      <c r="C59" s="3" t="s">
        <v>14</v>
      </c>
      <c r="D59" s="3">
        <v>3</v>
      </c>
      <c r="E59" s="3">
        <f>MAX(U16Wsl[[#This Row],[pts5134]],U16Wsl[[#This Row],[pts5135]])</f>
        <v>19</v>
      </c>
      <c r="F59" s="3">
        <f>MIN(U16Wsl[[#This Row],[pts5134]],U16Wsl[[#This Row],[pts5135]])</f>
        <v>0</v>
      </c>
      <c r="G59" s="3">
        <f>IFERROR(VLOOKUP(U16Wsl[[#This Row],[Card]],results5134[],3,FALSE),999)</f>
        <v>999</v>
      </c>
      <c r="H59" s="3">
        <f>VLOOKUP(U16Wsl[[#This Row],[pos5134]],pointstable[],2,FALSE)</f>
        <v>0</v>
      </c>
      <c r="I59" s="3">
        <f>IFERROR(VLOOKUP(U16Wsl[[#This Row],[Card]],results5135[],3,FALSE),999)</f>
        <v>41</v>
      </c>
      <c r="J59" s="3">
        <f>VLOOKUP(U16Wsl[[#This Row],[pos5135]],pointstable[],2,FALSE)</f>
        <v>19</v>
      </c>
    </row>
    <row r="60" spans="1:10" x14ac:dyDescent="0.25">
      <c r="A60">
        <v>78850</v>
      </c>
      <c r="B60" t="s">
        <v>154</v>
      </c>
      <c r="C60" s="3" t="s">
        <v>17</v>
      </c>
      <c r="D60" s="3">
        <v>2</v>
      </c>
      <c r="E60" s="3">
        <f>MAX(U16Wsl[[#This Row],[pts5134]],U16Wsl[[#This Row],[pts5135]])</f>
        <v>19</v>
      </c>
      <c r="F60" s="3">
        <f>MIN(U16Wsl[[#This Row],[pts5134]],U16Wsl[[#This Row],[pts5135]])</f>
        <v>0</v>
      </c>
      <c r="G60" s="3">
        <f>IFERROR(VLOOKUP(U16Wsl[[#This Row],[Card]],results5134[],3,FALSE),999)</f>
        <v>41</v>
      </c>
      <c r="H60" s="3">
        <f>VLOOKUP(U16Wsl[[#This Row],[pos5134]],pointstable[],2,FALSE)</f>
        <v>19</v>
      </c>
      <c r="I60" s="3">
        <f>IFERROR(VLOOKUP(U16Wsl[[#This Row],[Card]],results5135[],3,FALSE),999)</f>
        <v>999</v>
      </c>
      <c r="J60" s="3">
        <f>VLOOKUP(U16Wsl[[#This Row],[pos5135]],pointstable[],2,FALSE)</f>
        <v>0</v>
      </c>
    </row>
    <row r="61" spans="1:10" x14ac:dyDescent="0.25">
      <c r="A61">
        <v>77111</v>
      </c>
      <c r="B61" t="s">
        <v>177</v>
      </c>
      <c r="C61" s="3" t="s">
        <v>50</v>
      </c>
      <c r="D61" s="3">
        <v>2</v>
      </c>
      <c r="E61" s="3">
        <f>MAX(U16Wsl[[#This Row],[pts5134]],U16Wsl[[#This Row],[pts5135]])</f>
        <v>18</v>
      </c>
      <c r="F61" s="3">
        <f>MIN(U16Wsl[[#This Row],[pts5134]],U16Wsl[[#This Row],[pts5135]])</f>
        <v>14</v>
      </c>
      <c r="G61" s="3">
        <f>IFERROR(VLOOKUP(U16Wsl[[#This Row],[Card]],results5134[],3,FALSE),999)</f>
        <v>42</v>
      </c>
      <c r="H61" s="3">
        <f>VLOOKUP(U16Wsl[[#This Row],[pos5134]],pointstable[],2,FALSE)</f>
        <v>18</v>
      </c>
      <c r="I61" s="3">
        <f>IFERROR(VLOOKUP(U16Wsl[[#This Row],[Card]],results5135[],3,FALSE),999)</f>
        <v>46</v>
      </c>
      <c r="J61" s="3">
        <f>VLOOKUP(U16Wsl[[#This Row],[pos5135]],pointstable[],2,FALSE)</f>
        <v>14</v>
      </c>
    </row>
    <row r="62" spans="1:10" x14ac:dyDescent="0.25">
      <c r="A62">
        <v>79092</v>
      </c>
      <c r="B62" t="s">
        <v>174</v>
      </c>
      <c r="C62" s="3" t="s">
        <v>49</v>
      </c>
      <c r="D62" s="3">
        <v>2</v>
      </c>
      <c r="E62" s="3">
        <f>MAX(U16Wsl[[#This Row],[pts5134]],U16Wsl[[#This Row],[pts5135]])</f>
        <v>17</v>
      </c>
      <c r="F62" s="3">
        <f>MIN(U16Wsl[[#This Row],[pts5134]],U16Wsl[[#This Row],[pts5135]])</f>
        <v>10</v>
      </c>
      <c r="G62" s="3">
        <f>IFERROR(VLOOKUP(U16Wsl[[#This Row],[Card]],results5134[],3,FALSE),999)</f>
        <v>43</v>
      </c>
      <c r="H62" s="3">
        <f>VLOOKUP(U16Wsl[[#This Row],[pos5134]],pointstable[],2,FALSE)</f>
        <v>17</v>
      </c>
      <c r="I62" s="3">
        <f>IFERROR(VLOOKUP(U16Wsl[[#This Row],[Card]],results5135[],3,FALSE),999)</f>
        <v>50</v>
      </c>
      <c r="J62" s="3">
        <f>VLOOKUP(U16Wsl[[#This Row],[pos5135]],pointstable[],2,FALSE)</f>
        <v>10</v>
      </c>
    </row>
    <row r="63" spans="1:10" x14ac:dyDescent="0.25">
      <c r="A63">
        <v>93432</v>
      </c>
      <c r="B63" s="3" t="s">
        <v>162</v>
      </c>
      <c r="C63" s="3" t="s">
        <v>43</v>
      </c>
      <c r="D63" s="3">
        <v>3</v>
      </c>
      <c r="E63" s="3">
        <f>MAX(U16Wsl[[#This Row],[pts5134]],U16Wsl[[#This Row],[pts5135]])</f>
        <v>16</v>
      </c>
      <c r="F63" s="3">
        <f>MIN(U16Wsl[[#This Row],[pts5134]],U16Wsl[[#This Row],[pts5135]])</f>
        <v>7</v>
      </c>
      <c r="G63" s="3">
        <f>IFERROR(VLOOKUP(U16Wsl[[#This Row],[Card]],results5134[],3,FALSE),999)</f>
        <v>44</v>
      </c>
      <c r="H63" s="3">
        <f>VLOOKUP(U16Wsl[[#This Row],[pos5134]],pointstable[],2,FALSE)</f>
        <v>16</v>
      </c>
      <c r="I63" s="3">
        <f>IFERROR(VLOOKUP(U16Wsl[[#This Row],[Card]],results5135[],3,FALSE),999)</f>
        <v>53</v>
      </c>
      <c r="J63" s="3">
        <f>VLOOKUP(U16Wsl[[#This Row],[pos5135]],pointstable[],2,FALSE)</f>
        <v>7</v>
      </c>
    </row>
    <row r="64" spans="1:10" x14ac:dyDescent="0.25">
      <c r="A64">
        <v>80879</v>
      </c>
      <c r="B64" t="s">
        <v>147</v>
      </c>
      <c r="C64" s="3" t="s">
        <v>14</v>
      </c>
      <c r="D64" s="3">
        <v>3</v>
      </c>
      <c r="E64" s="3">
        <f>MAX(U16Wsl[[#This Row],[pts5134]],U16Wsl[[#This Row],[pts5135]])</f>
        <v>15</v>
      </c>
      <c r="F64" s="3">
        <f>MIN(U16Wsl[[#This Row],[pts5134]],U16Wsl[[#This Row],[pts5135]])</f>
        <v>0</v>
      </c>
      <c r="G64" s="3">
        <f>IFERROR(VLOOKUP(U16Wsl[[#This Row],[Card]],results5134[],3,FALSE),999)</f>
        <v>999</v>
      </c>
      <c r="H64" s="3">
        <f>VLOOKUP(U16Wsl[[#This Row],[pos5134]],pointstable[],2,FALSE)</f>
        <v>0</v>
      </c>
      <c r="I64" s="3">
        <f>IFERROR(VLOOKUP(U16Wsl[[#This Row],[Card]],results5135[],3,FALSE),999)</f>
        <v>45</v>
      </c>
      <c r="J64" s="3">
        <f>VLOOKUP(U16Wsl[[#This Row],[pos5135]],pointstable[],2,FALSE)</f>
        <v>15</v>
      </c>
    </row>
    <row r="65" spans="1:10" x14ac:dyDescent="0.25">
      <c r="A65">
        <v>85538</v>
      </c>
      <c r="B65" t="s">
        <v>149</v>
      </c>
      <c r="C65" s="3" t="s">
        <v>28</v>
      </c>
      <c r="D65" s="3">
        <v>3</v>
      </c>
      <c r="E65" s="3">
        <f>MAX(U16Wsl[[#This Row],[pts5134]],U16Wsl[[#This Row],[pts5135]])</f>
        <v>15</v>
      </c>
      <c r="F65" s="3">
        <f>MIN(U16Wsl[[#This Row],[pts5134]],U16Wsl[[#This Row],[pts5135]])</f>
        <v>13</v>
      </c>
      <c r="G65" s="3">
        <f>IFERROR(VLOOKUP(U16Wsl[[#This Row],[Card]],results5134[],3,FALSE),999)</f>
        <v>45</v>
      </c>
      <c r="H65" s="3">
        <f>VLOOKUP(U16Wsl[[#This Row],[pos5134]],pointstable[],2,FALSE)</f>
        <v>15</v>
      </c>
      <c r="I65" s="3">
        <f>IFERROR(VLOOKUP(U16Wsl[[#This Row],[Card]],results5135[],3,FALSE),999)</f>
        <v>47</v>
      </c>
      <c r="J65" s="3">
        <f>VLOOKUP(U16Wsl[[#This Row],[pos5135]],pointstable[],2,FALSE)</f>
        <v>13</v>
      </c>
    </row>
    <row r="66" spans="1:10" x14ac:dyDescent="0.25">
      <c r="A66">
        <v>84697</v>
      </c>
      <c r="B66" t="s">
        <v>166</v>
      </c>
      <c r="C66" s="3" t="s">
        <v>28</v>
      </c>
      <c r="D66" s="3">
        <v>3</v>
      </c>
      <c r="E66" s="3">
        <f>MAX(U16Wsl[[#This Row],[pts5134]],U16Wsl[[#This Row],[pts5135]])</f>
        <v>14</v>
      </c>
      <c r="F66" s="3">
        <f>MIN(U16Wsl[[#This Row],[pts5134]],U16Wsl[[#This Row],[pts5135]])</f>
        <v>6</v>
      </c>
      <c r="G66" s="3">
        <f>IFERROR(VLOOKUP(U16Wsl[[#This Row],[Card]],results5134[],3,FALSE),999)</f>
        <v>46</v>
      </c>
      <c r="H66" s="3">
        <f>VLOOKUP(U16Wsl[[#This Row],[pos5134]],pointstable[],2,FALSE)</f>
        <v>14</v>
      </c>
      <c r="I66" s="3">
        <f>IFERROR(VLOOKUP(U16Wsl[[#This Row],[Card]],results5135[],3,FALSE),999)</f>
        <v>54</v>
      </c>
      <c r="J66" s="3">
        <f>VLOOKUP(U16Wsl[[#This Row],[pos5135]],pointstable[],2,FALSE)</f>
        <v>6</v>
      </c>
    </row>
    <row r="67" spans="1:10" x14ac:dyDescent="0.25">
      <c r="A67">
        <v>77197</v>
      </c>
      <c r="B67" t="s">
        <v>141</v>
      </c>
      <c r="C67" s="3" t="s">
        <v>15</v>
      </c>
      <c r="D67" s="3">
        <v>2</v>
      </c>
      <c r="E67" s="3">
        <f>MAX(U16Wsl[[#This Row],[pts5134]],U16Wsl[[#This Row],[pts5135]])</f>
        <v>13</v>
      </c>
      <c r="F67" s="3">
        <f>MIN(U16Wsl[[#This Row],[pts5134]],U16Wsl[[#This Row],[pts5135]])</f>
        <v>5</v>
      </c>
      <c r="G67" s="3">
        <f>IFERROR(VLOOKUP(U16Wsl[[#This Row],[Card]],results5134[],3,FALSE),999)</f>
        <v>47</v>
      </c>
      <c r="H67" s="3">
        <f>VLOOKUP(U16Wsl[[#This Row],[pos5134]],pointstable[],2,FALSE)</f>
        <v>13</v>
      </c>
      <c r="I67" s="3">
        <f>IFERROR(VLOOKUP(U16Wsl[[#This Row],[Card]],results5135[],3,FALSE),999)</f>
        <v>55</v>
      </c>
      <c r="J67" s="3">
        <f>VLOOKUP(U16Wsl[[#This Row],[pos5135]],pointstable[],2,FALSE)</f>
        <v>5</v>
      </c>
    </row>
    <row r="68" spans="1:10" x14ac:dyDescent="0.25">
      <c r="A68">
        <v>78199</v>
      </c>
      <c r="B68" t="s">
        <v>137</v>
      </c>
      <c r="C68" s="3" t="s">
        <v>22</v>
      </c>
      <c r="D68" s="3">
        <v>2</v>
      </c>
      <c r="E68" s="3">
        <f>MAX(U16Wsl[[#This Row],[pts5134]],U16Wsl[[#This Row],[pts5135]])</f>
        <v>12</v>
      </c>
      <c r="F68" s="3">
        <f>MIN(U16Wsl[[#This Row],[pts5134]],U16Wsl[[#This Row],[pts5135]])</f>
        <v>0</v>
      </c>
      <c r="G68" s="3">
        <f>IFERROR(VLOOKUP(U16Wsl[[#This Row],[Card]],results5134[],3,FALSE),999)</f>
        <v>48</v>
      </c>
      <c r="H68" s="3">
        <f>VLOOKUP(U16Wsl[[#This Row],[pos5134]],pointstable[],2,FALSE)</f>
        <v>12</v>
      </c>
      <c r="I68" s="3">
        <f>IFERROR(VLOOKUP(U16Wsl[[#This Row],[Card]],results5135[],3,FALSE),999)</f>
        <v>999</v>
      </c>
      <c r="J68" s="3">
        <f>VLOOKUP(U16Wsl[[#This Row],[pos5135]],pointstable[],2,FALSE)</f>
        <v>0</v>
      </c>
    </row>
    <row r="69" spans="1:10" x14ac:dyDescent="0.25">
      <c r="A69">
        <v>78252</v>
      </c>
      <c r="B69" t="s">
        <v>232</v>
      </c>
      <c r="C69" s="3" t="s">
        <v>18</v>
      </c>
      <c r="D69" s="3">
        <v>2</v>
      </c>
      <c r="E69" s="3">
        <f>MAX(U16Wsl[[#This Row],[pts5134]],U16Wsl[[#This Row],[pts5135]])</f>
        <v>11</v>
      </c>
      <c r="F69" s="3">
        <f>MIN(U16Wsl[[#This Row],[pts5134]],U16Wsl[[#This Row],[pts5135]])</f>
        <v>0</v>
      </c>
      <c r="G69" s="3">
        <f>IFERROR(VLOOKUP(U16Wsl[[#This Row],[Card]],results5134[],3,FALSE),999)</f>
        <v>999</v>
      </c>
      <c r="H69" s="3">
        <f>VLOOKUP(U16Wsl[[#This Row],[pos5134]],pointstable[],2,FALSE)</f>
        <v>0</v>
      </c>
      <c r="I69" s="3">
        <f>IFERROR(VLOOKUP(U16Wsl[[#This Row],[Card]],results5135[],3,FALSE),999)</f>
        <v>49</v>
      </c>
      <c r="J69" s="3">
        <f>VLOOKUP(U16Wsl[[#This Row],[pos5135]],pointstable[],2,FALSE)</f>
        <v>11</v>
      </c>
    </row>
    <row r="70" spans="1:10" x14ac:dyDescent="0.25">
      <c r="A70">
        <v>80922</v>
      </c>
      <c r="B70" t="s">
        <v>240</v>
      </c>
      <c r="C70" s="3" t="s">
        <v>28</v>
      </c>
      <c r="D70" s="3">
        <v>3</v>
      </c>
      <c r="E70" s="3">
        <f>MAX(U16Wsl[[#This Row],[pts5134]],U16Wsl[[#This Row],[pts5135]])</f>
        <v>11</v>
      </c>
      <c r="F70" s="3">
        <f>MIN(U16Wsl[[#This Row],[pts5134]],U16Wsl[[#This Row],[pts5135]])</f>
        <v>9</v>
      </c>
      <c r="G70" s="3">
        <f>IFERROR(VLOOKUP(U16Wsl[[#This Row],[Card]],results5134[],3,FALSE),999)</f>
        <v>49</v>
      </c>
      <c r="H70" s="3">
        <f>VLOOKUP(U16Wsl[[#This Row],[pos5134]],pointstable[],2,FALSE)</f>
        <v>11</v>
      </c>
      <c r="I70" s="3">
        <f>IFERROR(VLOOKUP(U16Wsl[[#This Row],[Card]],results5135[],3,FALSE),999)</f>
        <v>51</v>
      </c>
      <c r="J70" s="3">
        <f>VLOOKUP(U16Wsl[[#This Row],[pos5135]],pointstable[],2,FALSE)</f>
        <v>9</v>
      </c>
    </row>
    <row r="71" spans="1:10" x14ac:dyDescent="0.25">
      <c r="A71">
        <v>77307</v>
      </c>
      <c r="B71" s="3" t="s">
        <v>168</v>
      </c>
      <c r="C71" s="3" t="s">
        <v>50</v>
      </c>
      <c r="D71" s="3">
        <v>2</v>
      </c>
      <c r="E71" s="3">
        <f>MAX(U16Wsl[[#This Row],[pts5134]],U16Wsl[[#This Row],[pts5135]])</f>
        <v>10</v>
      </c>
      <c r="F71" s="3">
        <f>MIN(U16Wsl[[#This Row],[pts5134]],U16Wsl[[#This Row],[pts5135]])</f>
        <v>2</v>
      </c>
      <c r="G71" s="3">
        <f>IFERROR(VLOOKUP(U16Wsl[[#This Row],[Card]],results5134[],3,FALSE),999)</f>
        <v>50</v>
      </c>
      <c r="H71" s="3">
        <f>VLOOKUP(U16Wsl[[#This Row],[pos5134]],pointstable[],2,FALSE)</f>
        <v>10</v>
      </c>
      <c r="I71" s="3">
        <f>IFERROR(VLOOKUP(U16Wsl[[#This Row],[Card]],results5135[],3,FALSE),999)</f>
        <v>58</v>
      </c>
      <c r="J71" s="3">
        <f>VLOOKUP(U16Wsl[[#This Row],[pos5135]],pointstable[],2,FALSE)</f>
        <v>2</v>
      </c>
    </row>
    <row r="72" spans="1:10" x14ac:dyDescent="0.25">
      <c r="A72">
        <v>85953</v>
      </c>
      <c r="B72" t="s">
        <v>178</v>
      </c>
      <c r="C72" s="3" t="s">
        <v>22</v>
      </c>
      <c r="D72" s="3">
        <v>3</v>
      </c>
      <c r="E72" s="3">
        <f>MAX(U16Wsl[[#This Row],[pts5134]],U16Wsl[[#This Row],[pts5135]])</f>
        <v>9</v>
      </c>
      <c r="F72" s="3">
        <f>MIN(U16Wsl[[#This Row],[pts5134]],U16Wsl[[#This Row],[pts5135]])</f>
        <v>4</v>
      </c>
      <c r="G72" s="3">
        <f>IFERROR(VLOOKUP(U16Wsl[[#This Row],[Card]],results5134[],3,FALSE),999)</f>
        <v>51</v>
      </c>
      <c r="H72" s="3">
        <f>VLOOKUP(U16Wsl[[#This Row],[pos5134]],pointstable[],2,FALSE)</f>
        <v>9</v>
      </c>
      <c r="I72" s="3">
        <f>IFERROR(VLOOKUP(U16Wsl[[#This Row],[Card]],results5135[],3,FALSE),999)</f>
        <v>56</v>
      </c>
      <c r="J72" s="3">
        <f>VLOOKUP(U16Wsl[[#This Row],[pos5135]],pointstable[],2,FALSE)</f>
        <v>4</v>
      </c>
    </row>
    <row r="73" spans="1:10" x14ac:dyDescent="0.25">
      <c r="A73">
        <v>81527</v>
      </c>
      <c r="B73" t="s">
        <v>172</v>
      </c>
      <c r="C73" s="3" t="s">
        <v>50</v>
      </c>
      <c r="D73" s="3">
        <v>3</v>
      </c>
      <c r="E73" s="3">
        <f>MAX(U16Wsl[[#This Row],[pts5134]],U16Wsl[[#This Row],[pts5135]])</f>
        <v>8</v>
      </c>
      <c r="F73" s="3">
        <f>MIN(U16Wsl[[#This Row],[pts5134]],U16Wsl[[#This Row],[pts5135]])</f>
        <v>3</v>
      </c>
      <c r="G73" s="3">
        <f>IFERROR(VLOOKUP(U16Wsl[[#This Row],[Card]],results5134[],3,FALSE),999)</f>
        <v>52</v>
      </c>
      <c r="H73" s="3">
        <f>VLOOKUP(U16Wsl[[#This Row],[pos5134]],pointstable[],2,FALSE)</f>
        <v>8</v>
      </c>
      <c r="I73" s="3">
        <f>IFERROR(VLOOKUP(U16Wsl[[#This Row],[Card]],results5135[],3,FALSE),999)</f>
        <v>57</v>
      </c>
      <c r="J73" s="3">
        <f>VLOOKUP(U16Wsl[[#This Row],[pos5135]],pointstable[],2,FALSE)</f>
        <v>3</v>
      </c>
    </row>
    <row r="74" spans="1:10" x14ac:dyDescent="0.25">
      <c r="A74">
        <v>76043</v>
      </c>
      <c r="B74" t="s">
        <v>164</v>
      </c>
      <c r="C74" s="3" t="s">
        <v>47</v>
      </c>
      <c r="D74" s="3">
        <v>3</v>
      </c>
      <c r="E74" s="3">
        <f>MAX(U16Wsl[[#This Row],[pts5134]],U16Wsl[[#This Row],[pts5135]])</f>
        <v>8</v>
      </c>
      <c r="F74" s="3">
        <f>MIN(U16Wsl[[#This Row],[pts5134]],U16Wsl[[#This Row],[pts5135]])</f>
        <v>0</v>
      </c>
      <c r="G74" s="3">
        <f>IFERROR(VLOOKUP(U16Wsl[[#This Row],[Card]],results5134[],3,FALSE),999)</f>
        <v>999</v>
      </c>
      <c r="H74" s="3">
        <f>VLOOKUP(U16Wsl[[#This Row],[pos5134]],pointstable[],2,FALSE)</f>
        <v>0</v>
      </c>
      <c r="I74" s="3">
        <f>IFERROR(VLOOKUP(U16Wsl[[#This Row],[Card]],results5135[],3,FALSE),999)</f>
        <v>52</v>
      </c>
      <c r="J74" s="3">
        <f>VLOOKUP(U16Wsl[[#This Row],[pos5135]],pointstable[],2,FALSE)</f>
        <v>8</v>
      </c>
    </row>
    <row r="75" spans="1:10" x14ac:dyDescent="0.25">
      <c r="A75">
        <v>77351</v>
      </c>
      <c r="B75" t="s">
        <v>170</v>
      </c>
      <c r="C75" s="3" t="s">
        <v>50</v>
      </c>
      <c r="D75" s="3">
        <v>3</v>
      </c>
      <c r="E75" s="3">
        <f>MAX(U16Wsl[[#This Row],[pts5134]],U16Wsl[[#This Row],[pts5135]])</f>
        <v>1</v>
      </c>
      <c r="F75" s="3">
        <f>MIN(U16Wsl[[#This Row],[pts5134]],U16Wsl[[#This Row],[pts5135]])</f>
        <v>0</v>
      </c>
      <c r="G75" s="3">
        <f>IFERROR(VLOOKUP(U16Wsl[[#This Row],[Card]],results5134[],3,FALSE),999)</f>
        <v>999</v>
      </c>
      <c r="H75" s="3">
        <f>VLOOKUP(U16Wsl[[#This Row],[pos5134]],pointstable[],2,FALSE)</f>
        <v>0</v>
      </c>
      <c r="I75" s="3">
        <f>IFERROR(VLOOKUP(U16Wsl[[#This Row],[Card]],results5135[],3,FALSE),999)</f>
        <v>59</v>
      </c>
      <c r="J75" s="3">
        <f>VLOOKUP(U16Wsl[[#This Row],[pos5135]],pointstable[],2,FALSE)</f>
        <v>1</v>
      </c>
    </row>
    <row r="76" spans="1:10" x14ac:dyDescent="0.25">
      <c r="A76">
        <v>78824</v>
      </c>
      <c r="B76" t="s">
        <v>95</v>
      </c>
      <c r="C76" s="3" t="s">
        <v>45</v>
      </c>
      <c r="D76" s="3">
        <v>2</v>
      </c>
      <c r="E76" s="3">
        <f>MAX(U16Wsl[[#This Row],[pts5134]],U16Wsl[[#This Row],[pts5135]])</f>
        <v>0</v>
      </c>
      <c r="F76" s="3">
        <f>MIN(U16Wsl[[#This Row],[pts5134]],U16Wsl[[#This Row],[pts5135]])</f>
        <v>0</v>
      </c>
      <c r="G76" s="3">
        <f>IFERROR(VLOOKUP(U16Wsl[[#This Row],[Card]],results5134[],3,FALSE),999)</f>
        <v>999</v>
      </c>
      <c r="H76" s="3">
        <f>VLOOKUP(U16Wsl[[#This Row],[pos5134]],pointstable[],2,FALSE)</f>
        <v>0</v>
      </c>
      <c r="I76" s="3">
        <f>IFERROR(VLOOKUP(U16Wsl[[#This Row],[Card]],results5135[],3,FALSE),999)</f>
        <v>999</v>
      </c>
      <c r="J76" s="3">
        <f>VLOOKUP(U16Wsl[[#This Row],[pos5135]],pointstable[],2,FALSE)</f>
        <v>0</v>
      </c>
    </row>
    <row r="77" spans="1:10" x14ac:dyDescent="0.25">
      <c r="A77">
        <v>81725</v>
      </c>
      <c r="B77" t="s">
        <v>82</v>
      </c>
      <c r="C77" s="3" t="s">
        <v>15</v>
      </c>
      <c r="D77" s="3">
        <v>3</v>
      </c>
      <c r="E77" s="3">
        <f>MAX(U16Wsl[[#This Row],[pts5134]],U16Wsl[[#This Row],[pts5135]])</f>
        <v>0</v>
      </c>
      <c r="F77" s="3">
        <f>MIN(U16Wsl[[#This Row],[pts5134]],U16Wsl[[#This Row],[pts5135]])</f>
        <v>0</v>
      </c>
      <c r="G77" s="3">
        <f>IFERROR(VLOOKUP(U16Wsl[[#This Row],[Card]],results5134[],3,FALSE),999)</f>
        <v>999</v>
      </c>
      <c r="H77" s="3">
        <f>VLOOKUP(U16Wsl[[#This Row],[pos5134]],pointstable[],2,FALSE)</f>
        <v>0</v>
      </c>
      <c r="I77" s="3">
        <f>IFERROR(VLOOKUP(U16Wsl[[#This Row],[Card]],results5135[],3,FALSE),999)</f>
        <v>999</v>
      </c>
      <c r="J77" s="3">
        <f>VLOOKUP(U16Wsl[[#This Row],[pos5135]],pointstable[],2,FALSE)</f>
        <v>0</v>
      </c>
    </row>
    <row r="78" spans="1:10" x14ac:dyDescent="0.25">
      <c r="A78">
        <v>74981</v>
      </c>
      <c r="B78" t="s">
        <v>124</v>
      </c>
      <c r="C78" s="3" t="s">
        <v>22</v>
      </c>
      <c r="D78" s="3">
        <v>2</v>
      </c>
      <c r="E78" s="3">
        <f>MAX(U16Wsl[[#This Row],[pts5134]],U16Wsl[[#This Row],[pts5135]])</f>
        <v>0</v>
      </c>
      <c r="F78" s="3">
        <f>MIN(U16Wsl[[#This Row],[pts5134]],U16Wsl[[#This Row],[pts5135]])</f>
        <v>0</v>
      </c>
      <c r="G78" s="3">
        <f>IFERROR(VLOOKUP(U16Wsl[[#This Row],[Card]],results5134[],3,FALSE),999)</f>
        <v>999</v>
      </c>
      <c r="H78" s="3">
        <f>VLOOKUP(U16Wsl[[#This Row],[pos5134]],pointstable[],2,FALSE)</f>
        <v>0</v>
      </c>
      <c r="I78" s="3">
        <f>IFERROR(VLOOKUP(U16Wsl[[#This Row],[Card]],results5135[],3,FALSE),999)</f>
        <v>999</v>
      </c>
      <c r="J78" s="3">
        <f>VLOOKUP(U16Wsl[[#This Row],[pos5135]],pointstable[],2,FALSE)</f>
        <v>0</v>
      </c>
    </row>
    <row r="79" spans="1:10" x14ac:dyDescent="0.25">
      <c r="A79">
        <v>76232</v>
      </c>
      <c r="B79" t="s">
        <v>145</v>
      </c>
      <c r="C79" s="3" t="s">
        <v>15</v>
      </c>
      <c r="D79" s="3">
        <v>3</v>
      </c>
      <c r="E79" s="3">
        <f>MAX(U16Wsl[[#This Row],[pts5134]],U16Wsl[[#This Row],[pts5135]])</f>
        <v>0</v>
      </c>
      <c r="F79" s="3">
        <f>MIN(U16Wsl[[#This Row],[pts5134]],U16Wsl[[#This Row],[pts5135]])</f>
        <v>0</v>
      </c>
      <c r="G79" s="3">
        <f>IFERROR(VLOOKUP(U16Wsl[[#This Row],[Card]],results5134[],3,FALSE),999)</f>
        <v>999</v>
      </c>
      <c r="H79" s="3">
        <f>VLOOKUP(U16Wsl[[#This Row],[pos5134]],pointstable[],2,FALSE)</f>
        <v>0</v>
      </c>
      <c r="I79" s="3">
        <f>IFERROR(VLOOKUP(U16Wsl[[#This Row],[Card]],results5135[],3,FALSE),999)</f>
        <v>999</v>
      </c>
      <c r="J79" s="3">
        <f>VLOOKUP(U16Wsl[[#This Row],[pos5135]],pointstable[],2,FALSE)</f>
        <v>0</v>
      </c>
    </row>
    <row r="80" spans="1:10" x14ac:dyDescent="0.25">
      <c r="A80">
        <v>78607</v>
      </c>
      <c r="B80" t="s">
        <v>122</v>
      </c>
      <c r="C80" s="3" t="s">
        <v>20</v>
      </c>
      <c r="D80" s="3">
        <v>2</v>
      </c>
      <c r="E80" s="3">
        <f>MAX(U16Wsl[[#This Row],[pts5134]],U16Wsl[[#This Row],[pts5135]])</f>
        <v>0</v>
      </c>
      <c r="F80" s="3">
        <f>MIN(U16Wsl[[#This Row],[pts5134]],U16Wsl[[#This Row],[pts5135]])</f>
        <v>0</v>
      </c>
      <c r="G80" s="3">
        <f>IFERROR(VLOOKUP(U16Wsl[[#This Row],[Card]],results5134[],3,FALSE),999)</f>
        <v>999</v>
      </c>
      <c r="H80" s="3">
        <f>VLOOKUP(U16Wsl[[#This Row],[pos5134]],pointstable[],2,FALSE)</f>
        <v>0</v>
      </c>
      <c r="I80" s="3">
        <f>IFERROR(VLOOKUP(U16Wsl[[#This Row],[Card]],results5135[],3,FALSE),999)</f>
        <v>999</v>
      </c>
      <c r="J80" s="3">
        <f>VLOOKUP(U16Wsl[[#This Row],[pos5135]],pointstable[],2,FALSE)</f>
        <v>0</v>
      </c>
    </row>
    <row r="81" spans="1:10" x14ac:dyDescent="0.25">
      <c r="A81">
        <v>75205</v>
      </c>
      <c r="B81" t="s">
        <v>247</v>
      </c>
      <c r="C81" s="3" t="s">
        <v>18</v>
      </c>
      <c r="D81" s="3">
        <v>2</v>
      </c>
      <c r="E81" s="3">
        <f>MAX(U16Wsl[[#This Row],[pts5134]],U16Wsl[[#This Row],[pts5135]])</f>
        <v>0</v>
      </c>
      <c r="F81" s="3">
        <f>MIN(U16Wsl[[#This Row],[pts5134]],U16Wsl[[#This Row],[pts5135]])</f>
        <v>0</v>
      </c>
      <c r="G81" s="3">
        <f>IFERROR(VLOOKUP(U16Wsl[[#This Row],[Card]],results5134[],3,FALSE),999)</f>
        <v>999</v>
      </c>
      <c r="H81" s="3">
        <f>VLOOKUP(U16Wsl[[#This Row],[pos5134]],pointstable[],2,FALSE)</f>
        <v>0</v>
      </c>
      <c r="I81" s="3">
        <f>IFERROR(VLOOKUP(U16Wsl[[#This Row],[Card]],results5135[],3,FALSE),999)</f>
        <v>999</v>
      </c>
      <c r="J81" s="3">
        <f>VLOOKUP(U16Wsl[[#This Row],[pos5135]],pointstable[],2,FALSE)</f>
        <v>0</v>
      </c>
    </row>
    <row r="82" spans="1:10" x14ac:dyDescent="0.25">
      <c r="D82" s="3"/>
      <c r="E82" s="3">
        <f>MAX(U16Wsl[[#This Row],[pts5134]],U16Wsl[[#This Row],[pts5135]])</f>
        <v>0</v>
      </c>
      <c r="F82" s="3">
        <f>MIN(U16Wsl[[#This Row],[pts5134]],U16Wsl[[#This Row],[pts5135]])</f>
        <v>0</v>
      </c>
      <c r="G82" s="3">
        <f>IFERROR(VLOOKUP(U16Wsl[[#This Row],[Card]],results5134[],3,FALSE),999)</f>
        <v>999</v>
      </c>
      <c r="H82" s="3">
        <f>VLOOKUP(U16Wsl[[#This Row],[pos5134]],pointstable[],2,FALSE)</f>
        <v>0</v>
      </c>
      <c r="I82" s="3">
        <f>IFERROR(VLOOKUP(U16Wsl[[#This Row],[Card]],results5135[],3,FALSE),999)</f>
        <v>999</v>
      </c>
      <c r="J82" s="3">
        <f>VLOOKUP(U16Wsl[[#This Row],[pos5135]],pointstable[],2,FALSE)</f>
        <v>0</v>
      </c>
    </row>
    <row r="83" spans="1:10" x14ac:dyDescent="0.25">
      <c r="D83" s="3"/>
      <c r="E83" s="3">
        <f>MAX(U16Wsl[[#This Row],[pts5134]],U16Wsl[[#This Row],[pts5135]])</f>
        <v>0</v>
      </c>
      <c r="F83" s="3">
        <f>MIN(U16Wsl[[#This Row],[pts5134]],U16Wsl[[#This Row],[pts5135]])</f>
        <v>0</v>
      </c>
      <c r="G83" s="3">
        <f>IFERROR(VLOOKUP(U16Wsl[[#This Row],[Card]],results5134[],3,FALSE),999)</f>
        <v>999</v>
      </c>
      <c r="H83" s="3">
        <f>VLOOKUP(U16Wsl[[#This Row],[pos5134]],pointstable[],2,FALSE)</f>
        <v>0</v>
      </c>
      <c r="I83" s="3">
        <f>IFERROR(VLOOKUP(U16Wsl[[#This Row],[Card]],results5135[],3,FALSE),999)</f>
        <v>999</v>
      </c>
      <c r="J83" s="3">
        <f>VLOOKUP(U16Wsl[[#This Row],[pos5135]],pointstable[],2,FALSE)</f>
        <v>0</v>
      </c>
    </row>
    <row r="84" spans="1:10" x14ac:dyDescent="0.25">
      <c r="D84" s="3"/>
      <c r="E84" s="3">
        <f>MAX(U16Wsl[[#This Row],[pts5134]],U16Wsl[[#This Row],[pts5135]])</f>
        <v>0</v>
      </c>
      <c r="F84" s="3">
        <f>MIN(U16Wsl[[#This Row],[pts5134]],U16Wsl[[#This Row],[pts5135]])</f>
        <v>0</v>
      </c>
      <c r="G84" s="3">
        <f>IFERROR(VLOOKUP(U16Wsl[[#This Row],[Card]],results5134[],3,FALSE),999)</f>
        <v>999</v>
      </c>
      <c r="H84" s="3">
        <f>VLOOKUP(U16Wsl[[#This Row],[pos5134]],pointstable[],2,FALSE)</f>
        <v>0</v>
      </c>
      <c r="I84" s="3">
        <f>IFERROR(VLOOKUP(U16Wsl[[#This Row],[Card]],results5135[],3,FALSE),999)</f>
        <v>999</v>
      </c>
      <c r="J84" s="3">
        <f>VLOOKUP(U16Wsl[[#This Row],[pos5135]],pointstable[],2,FALSE)</f>
        <v>0</v>
      </c>
    </row>
    <row r="85" spans="1:10" x14ac:dyDescent="0.25">
      <c r="D85" s="3"/>
      <c r="E85" s="3">
        <f>MAX(U16Wsl[[#This Row],[pts5134]],U16Wsl[[#This Row],[pts5135]])</f>
        <v>0</v>
      </c>
      <c r="F85" s="3">
        <f>MIN(U16Wsl[[#This Row],[pts5134]],U16Wsl[[#This Row],[pts5135]])</f>
        <v>0</v>
      </c>
      <c r="G85" s="3">
        <f>IFERROR(VLOOKUP(U16Wsl[[#This Row],[Card]],results5134[],3,FALSE),999)</f>
        <v>999</v>
      </c>
      <c r="H85" s="3">
        <f>VLOOKUP(U16Wsl[[#This Row],[pos5134]],pointstable[],2,FALSE)</f>
        <v>0</v>
      </c>
      <c r="I85" s="3">
        <f>IFERROR(VLOOKUP(U16Wsl[[#This Row],[Card]],results5135[],3,FALSE),999)</f>
        <v>999</v>
      </c>
      <c r="J85" s="3">
        <f>VLOOKUP(U16Wsl[[#This Row],[pos5135]],pointstable[],2,FALSE)</f>
        <v>0</v>
      </c>
    </row>
    <row r="86" spans="1:10" x14ac:dyDescent="0.25">
      <c r="D86" s="3"/>
      <c r="E86" s="3">
        <f>MAX(U16Wsl[[#This Row],[pts5134]],U16Wsl[[#This Row],[pts5135]])</f>
        <v>0</v>
      </c>
      <c r="F86" s="3">
        <f>MIN(U16Wsl[[#This Row],[pts5134]],U16Wsl[[#This Row],[pts5135]])</f>
        <v>0</v>
      </c>
      <c r="G86" s="3">
        <f>IFERROR(VLOOKUP(U16Wsl[[#This Row],[Card]],results5134[],3,FALSE),999)</f>
        <v>999</v>
      </c>
      <c r="H86" s="3">
        <f>VLOOKUP(U16Wsl[[#This Row],[pos5134]],pointstable[],2,FALSE)</f>
        <v>0</v>
      </c>
      <c r="I86" s="3">
        <f>IFERROR(VLOOKUP(U16Wsl[[#This Row],[Card]],results5135[],3,FALSE),999)</f>
        <v>999</v>
      </c>
      <c r="J86" s="3">
        <f>VLOOKUP(U16Wsl[[#This Row],[pos5135]],pointstable[],2,FALSE)</f>
        <v>0</v>
      </c>
    </row>
    <row r="87" spans="1:10" x14ac:dyDescent="0.25">
      <c r="D87" s="3"/>
      <c r="E87" s="3">
        <f>MAX(U16Wsl[[#This Row],[pts5134]],U16Wsl[[#This Row],[pts5135]])</f>
        <v>0</v>
      </c>
      <c r="F87" s="3">
        <f>MIN(U16Wsl[[#This Row],[pts5134]],U16Wsl[[#This Row],[pts5135]])</f>
        <v>0</v>
      </c>
      <c r="G87" s="3">
        <f>IFERROR(VLOOKUP(U16Wsl[[#This Row],[Card]],results5134[],3,FALSE),999)</f>
        <v>999</v>
      </c>
      <c r="H87" s="3">
        <f>VLOOKUP(U16Wsl[[#This Row],[pos5134]],pointstable[],2,FALSE)</f>
        <v>0</v>
      </c>
      <c r="I87" s="3">
        <f>IFERROR(VLOOKUP(U16Wsl[[#This Row],[Card]],results5135[],3,FALSE),999)</f>
        <v>999</v>
      </c>
      <c r="J87" s="3">
        <f>VLOOKUP(U16Wsl[[#This Row],[pos5135]],pointstable[],2,FALSE)</f>
        <v>0</v>
      </c>
    </row>
    <row r="88" spans="1:10" x14ac:dyDescent="0.25">
      <c r="E88" s="3">
        <f>MAX(U16Wsl[[#This Row],[pts5134]],U16Wsl[[#This Row],[pts5135]])</f>
        <v>0</v>
      </c>
      <c r="F88" s="3">
        <f>MIN(U16Wsl[[#This Row],[pts5134]],U16Wsl[[#This Row],[pts5135]])</f>
        <v>0</v>
      </c>
      <c r="G88" s="3">
        <f>IFERROR(VLOOKUP(U16Wsl[[#This Row],[Card]],results5134[],3,FALSE),999)</f>
        <v>999</v>
      </c>
      <c r="H88" s="3">
        <f>VLOOKUP(U16Wsl[[#This Row],[pos5134]],pointstable[],2,FALSE)</f>
        <v>0</v>
      </c>
      <c r="I88" s="3">
        <f>IFERROR(VLOOKUP(U16Wsl[[#This Row],[Card]],results5135[],3,FALSE),999)</f>
        <v>999</v>
      </c>
      <c r="J88" s="3">
        <f>VLOOKUP(U16Wsl[[#This Row],[pos5135]],pointstable[],2,FALSE)</f>
        <v>0</v>
      </c>
    </row>
    <row r="89" spans="1:10" x14ac:dyDescent="0.25">
      <c r="E89" s="3">
        <f>MAX(U16Wsl[[#This Row],[pts5134]],U16Wsl[[#This Row],[pts5135]])</f>
        <v>0</v>
      </c>
      <c r="F89" s="3">
        <f>MIN(U16Wsl[[#This Row],[pts5134]],U16Wsl[[#This Row],[pts5135]])</f>
        <v>0</v>
      </c>
      <c r="G89" s="3">
        <f>IFERROR(VLOOKUP(U16Wsl[[#This Row],[Card]],results5134[],3,FALSE),999)</f>
        <v>999</v>
      </c>
      <c r="H89" s="3">
        <f>VLOOKUP(U16Wsl[[#This Row],[pos5134]],pointstable[],2,FALSE)</f>
        <v>0</v>
      </c>
      <c r="I89" s="3">
        <f>IFERROR(VLOOKUP(U16Wsl[[#This Row],[Card]],results5135[],3,FALSE),999)</f>
        <v>999</v>
      </c>
      <c r="J89" s="3">
        <f>VLOOKUP(U16Wsl[[#This Row],[pos5135]],pointstable[],2,FALSE)</f>
        <v>0</v>
      </c>
    </row>
    <row r="90" spans="1:10" x14ac:dyDescent="0.25">
      <c r="E90" s="3">
        <f>MAX(U16Wsl[[#This Row],[pts5134]],U16Wsl[[#This Row],[pts5135]])</f>
        <v>0</v>
      </c>
      <c r="F90" s="3">
        <f>MIN(U16Wsl[[#This Row],[pts5134]],U16Wsl[[#This Row],[pts5135]])</f>
        <v>0</v>
      </c>
      <c r="G90" s="3">
        <f>IFERROR(VLOOKUP(U16Wsl[[#This Row],[Card]],results5134[],3,FALSE),999)</f>
        <v>999</v>
      </c>
      <c r="H90" s="3">
        <f>VLOOKUP(U16Wsl[[#This Row],[pos5134]],pointstable[],2,FALSE)</f>
        <v>0</v>
      </c>
      <c r="I90" s="3">
        <f>IFERROR(VLOOKUP(U16Wsl[[#This Row],[Card]],results5135[],3,FALSE),999)</f>
        <v>999</v>
      </c>
      <c r="J90" s="3">
        <f>VLOOKUP(U16Wsl[[#This Row],[pos5135]],pointstable[],2,FALSE)</f>
        <v>0</v>
      </c>
    </row>
    <row r="91" spans="1:10" x14ac:dyDescent="0.25">
      <c r="B91" s="3"/>
      <c r="C91" s="3"/>
      <c r="E91" s="3">
        <f>MAX(U16Wsl[[#This Row],[pts5134]],U16Wsl[[#This Row],[pts5135]])</f>
        <v>0</v>
      </c>
      <c r="F91" s="3">
        <f>MIN(U16Wsl[[#This Row],[pts5134]],U16Wsl[[#This Row],[pts5135]])</f>
        <v>0</v>
      </c>
      <c r="G91" s="3">
        <f>IFERROR(VLOOKUP(U16Wsl[[#This Row],[Card]],results5134[],3,FALSE),999)</f>
        <v>999</v>
      </c>
      <c r="H91" s="3">
        <f>VLOOKUP(U16Wsl[[#This Row],[pos5134]],pointstable[],2,FALSE)</f>
        <v>0</v>
      </c>
      <c r="I91" s="3">
        <f>IFERROR(VLOOKUP(U16Wsl[[#This Row],[Card]],results5135[],3,FALSE),999)</f>
        <v>999</v>
      </c>
      <c r="J91" s="3">
        <f>VLOOKUP(U16Wsl[[#This Row],[pos5135]],pointstable[],2,FALSE)</f>
        <v>0</v>
      </c>
    </row>
    <row r="92" spans="1:10" x14ac:dyDescent="0.25">
      <c r="E92" s="3">
        <f>MAX(U16Wsl[[#This Row],[pts5134]],U16Wsl[[#This Row],[pts5135]])</f>
        <v>0</v>
      </c>
      <c r="F92" s="3">
        <f>MIN(U16Wsl[[#This Row],[pts5134]],U16Wsl[[#This Row],[pts5135]])</f>
        <v>0</v>
      </c>
      <c r="G92" s="3">
        <f>IFERROR(VLOOKUP(U16Wsl[[#This Row],[Card]],results5134[],3,FALSE),999)</f>
        <v>999</v>
      </c>
      <c r="H92" s="3">
        <f>VLOOKUP(U16Wsl[[#This Row],[pos5134]],pointstable[],2,FALSE)</f>
        <v>0</v>
      </c>
      <c r="I92" s="3">
        <f>IFERROR(VLOOKUP(U16Wsl[[#This Row],[Card]],results5135[],3,FALSE),999)</f>
        <v>999</v>
      </c>
      <c r="J92" s="3">
        <f>VLOOKUP(U16Wsl[[#This Row],[pos5135]],pointstable[],2,FALSE)</f>
        <v>0</v>
      </c>
    </row>
    <row r="93" spans="1:10" x14ac:dyDescent="0.25">
      <c r="E93" s="3">
        <f>MAX(U16Wsl[[#This Row],[pts5134]],U16Wsl[[#This Row],[pts5135]])</f>
        <v>0</v>
      </c>
      <c r="F93" s="3">
        <f>MIN(U16Wsl[[#This Row],[pts5134]],U16Wsl[[#This Row],[pts5135]])</f>
        <v>0</v>
      </c>
      <c r="G93" s="3">
        <f>IFERROR(VLOOKUP(U16Wsl[[#This Row],[Card]],results5134[],3,FALSE),999)</f>
        <v>999</v>
      </c>
      <c r="H93" s="3">
        <f>VLOOKUP(U16Wsl[[#This Row],[pos5134]],pointstable[],2,FALSE)</f>
        <v>0</v>
      </c>
      <c r="I93" s="3">
        <f>IFERROR(VLOOKUP(U16Wsl[[#This Row],[Card]],results5135[],3,FALSE),999)</f>
        <v>999</v>
      </c>
      <c r="J93" s="3">
        <f>VLOOKUP(U16Wsl[[#This Row],[pos5135]],pointstable[],2,FALSE)</f>
        <v>0</v>
      </c>
    </row>
    <row r="94" spans="1:10" x14ac:dyDescent="0.25">
      <c r="E94" s="3">
        <f>MAX(U16Wsl[[#This Row],[pts5134]],U16Wsl[[#This Row],[pts5135]])</f>
        <v>0</v>
      </c>
      <c r="F94" s="3">
        <f>MIN(U16Wsl[[#This Row],[pts5134]],U16Wsl[[#This Row],[pts5135]])</f>
        <v>0</v>
      </c>
      <c r="G94" s="3">
        <f>IFERROR(VLOOKUP(U16Wsl[[#This Row],[Card]],results5134[],3,FALSE),999)</f>
        <v>999</v>
      </c>
      <c r="H94" s="3">
        <f>VLOOKUP(U16Wsl[[#This Row],[pos5134]],pointstable[],2,FALSE)</f>
        <v>0</v>
      </c>
      <c r="I94" s="3">
        <f>IFERROR(VLOOKUP(U16Wsl[[#This Row],[Card]],results5135[],3,FALSE),999)</f>
        <v>999</v>
      </c>
      <c r="J94" s="3">
        <f>VLOOKUP(U16Wsl[[#This Row],[pos5135]],pointstable[],2,FALSE)</f>
        <v>0</v>
      </c>
    </row>
    <row r="95" spans="1:10" x14ac:dyDescent="0.25">
      <c r="E95" s="3">
        <f>MAX(U16Wsl[[#This Row],[pts5134]],U16Wsl[[#This Row],[pts5135]])</f>
        <v>0</v>
      </c>
      <c r="F95" s="3">
        <f>MIN(U16Wsl[[#This Row],[pts5134]],U16Wsl[[#This Row],[pts5135]])</f>
        <v>0</v>
      </c>
      <c r="G95" s="3">
        <f>IFERROR(VLOOKUP(U16Wsl[[#This Row],[Card]],results5134[],3,FALSE),999)</f>
        <v>999</v>
      </c>
      <c r="H95" s="3">
        <f>VLOOKUP(U16Wsl[[#This Row],[pos5134]],pointstable[],2,FALSE)</f>
        <v>0</v>
      </c>
      <c r="I95" s="3">
        <f>IFERROR(VLOOKUP(U16Wsl[[#This Row],[Card]],results5135[],3,FALSE),999)</f>
        <v>999</v>
      </c>
      <c r="J95" s="3">
        <f>VLOOKUP(U16Wsl[[#This Row],[pos5135]],pointstable[],2,FALSE)</f>
        <v>0</v>
      </c>
    </row>
    <row r="96" spans="1:10" x14ac:dyDescent="0.25">
      <c r="E96" s="3">
        <f>MAX(U16Wsl[[#This Row],[pts5134]],U16Wsl[[#This Row],[pts5135]])</f>
        <v>0</v>
      </c>
      <c r="F96" s="3">
        <f>MIN(U16Wsl[[#This Row],[pts5134]],U16Wsl[[#This Row],[pts5135]])</f>
        <v>0</v>
      </c>
      <c r="G96" s="3">
        <f>IFERROR(VLOOKUP(U16Wsl[[#This Row],[Card]],results5134[],3,FALSE),999)</f>
        <v>999</v>
      </c>
      <c r="H96" s="3">
        <f>VLOOKUP(U16Wsl[[#This Row],[pos5134]],pointstable[],2,FALSE)</f>
        <v>0</v>
      </c>
      <c r="I96" s="3">
        <f>IFERROR(VLOOKUP(U16Wsl[[#This Row],[Card]],results5135[],3,FALSE),999)</f>
        <v>999</v>
      </c>
      <c r="J96" s="3">
        <f>VLOOKUP(U16Wsl[[#This Row],[pos5135]],pointstable[],2,FALSE)</f>
        <v>0</v>
      </c>
    </row>
    <row r="97" spans="5:10" x14ac:dyDescent="0.25">
      <c r="E97" s="3">
        <f>MAX(U16Wsl[[#This Row],[pts5134]],U16Wsl[[#This Row],[pts5135]])</f>
        <v>0</v>
      </c>
      <c r="F97" s="3">
        <f>MIN(U16Wsl[[#This Row],[pts5134]],U16Wsl[[#This Row],[pts5135]])</f>
        <v>0</v>
      </c>
      <c r="G97" s="3">
        <f>IFERROR(VLOOKUP(U16Wsl[[#This Row],[Card]],results5134[],3,FALSE),999)</f>
        <v>999</v>
      </c>
      <c r="H97" s="3">
        <f>VLOOKUP(U16Wsl[[#This Row],[pos5134]],pointstable[],2,FALSE)</f>
        <v>0</v>
      </c>
      <c r="I97" s="3">
        <f>IFERROR(VLOOKUP(U16Wsl[[#This Row],[Card]],results5135[],3,FALSE),999)</f>
        <v>999</v>
      </c>
      <c r="J97" s="3">
        <f>VLOOKUP(U16Wsl[[#This Row],[pos5135]],pointstable[],2,FALSE)</f>
        <v>0</v>
      </c>
    </row>
    <row r="98" spans="5:10" x14ac:dyDescent="0.25">
      <c r="E98" s="3">
        <f>MAX(U16Wsl[[#This Row],[pts5134]],U16Wsl[[#This Row],[pts5135]])</f>
        <v>0</v>
      </c>
      <c r="F98" s="3">
        <f>MIN(U16Wsl[[#This Row],[pts5134]],U16Wsl[[#This Row],[pts5135]])</f>
        <v>0</v>
      </c>
      <c r="G98" s="3">
        <f>IFERROR(VLOOKUP(U16Wsl[[#This Row],[Card]],results5134[],3,FALSE),999)</f>
        <v>999</v>
      </c>
      <c r="H98" s="3">
        <f>VLOOKUP(U16Wsl[[#This Row],[pos5134]],pointstable[],2,FALSE)</f>
        <v>0</v>
      </c>
      <c r="I98" s="3">
        <f>IFERROR(VLOOKUP(U16Wsl[[#This Row],[Card]],results5135[],3,FALSE),999)</f>
        <v>999</v>
      </c>
      <c r="J98" s="3">
        <f>VLOOKUP(U16Wsl[[#This Row],[pos5135]],pointstable[],2,FALSE)</f>
        <v>0</v>
      </c>
    </row>
    <row r="99" spans="5:10" x14ac:dyDescent="0.25">
      <c r="E99" s="3">
        <f>MAX(U16Wsl[[#This Row],[pts5134]],U16Wsl[[#This Row],[pts5135]])</f>
        <v>0</v>
      </c>
      <c r="F99" s="3">
        <f>MIN(U16Wsl[[#This Row],[pts5134]],U16Wsl[[#This Row],[pts5135]])</f>
        <v>0</v>
      </c>
      <c r="G99" s="3">
        <f>IFERROR(VLOOKUP(U16Wsl[[#This Row],[Card]],results5134[],3,FALSE),999)</f>
        <v>999</v>
      </c>
      <c r="H99" s="3">
        <f>VLOOKUP(U16Wsl[[#This Row],[pos5134]],pointstable[],2,FALSE)</f>
        <v>0</v>
      </c>
      <c r="I99" s="3">
        <f>IFERROR(VLOOKUP(U16Wsl[[#This Row],[Card]],results5135[],3,FALSE),999)</f>
        <v>999</v>
      </c>
      <c r="J99" s="3">
        <f>VLOOKUP(U16Wsl[[#This Row],[pos5135]],pointstable[],2,FALSE)</f>
        <v>0</v>
      </c>
    </row>
    <row r="100" spans="5:10" x14ac:dyDescent="0.25">
      <c r="E100" s="3">
        <f>MAX(U16Wsl[[#This Row],[pts5134]],U16Wsl[[#This Row],[pts5135]])</f>
        <v>0</v>
      </c>
      <c r="F100" s="3">
        <f>MIN(U16Wsl[[#This Row],[pts5134]],U16Wsl[[#This Row],[pts5135]])</f>
        <v>0</v>
      </c>
      <c r="G100" s="3">
        <f>IFERROR(VLOOKUP(U16Wsl[[#This Row],[Card]],results5134[],3,FALSE),999)</f>
        <v>999</v>
      </c>
      <c r="H100" s="3">
        <f>VLOOKUP(U16Wsl[[#This Row],[pos5134]],pointstable[],2,FALSE)</f>
        <v>0</v>
      </c>
      <c r="I100" s="3">
        <f>IFERROR(VLOOKUP(U16Wsl[[#This Row],[Card]],results5135[],3,FALSE),999)</f>
        <v>999</v>
      </c>
      <c r="J100" s="3">
        <f>VLOOKUP(U16Wsl[[#This Row],[pos5135]],pointstable[],2,FALSE)</f>
        <v>0</v>
      </c>
    </row>
    <row r="101" spans="5:10" x14ac:dyDescent="0.25">
      <c r="E101" s="3">
        <f>MAX(U16Wsl[[#This Row],[pts5134]],U16Wsl[[#This Row],[pts5135]])</f>
        <v>0</v>
      </c>
      <c r="F101" s="3">
        <f>MIN(U16Wsl[[#This Row],[pts5134]],U16Wsl[[#This Row],[pts5135]])</f>
        <v>0</v>
      </c>
      <c r="G101" s="3">
        <f>IFERROR(VLOOKUP(U16Wsl[[#This Row],[Card]],results5134[],3,FALSE),999)</f>
        <v>999</v>
      </c>
      <c r="H101" s="3">
        <f>VLOOKUP(U16Wsl[[#This Row],[pos5134]],pointstable[],2,FALSE)</f>
        <v>0</v>
      </c>
      <c r="I101" s="3">
        <f>IFERROR(VLOOKUP(U16Wsl[[#This Row],[Card]],results5135[],3,FALSE),999)</f>
        <v>999</v>
      </c>
      <c r="J101" s="3">
        <f>VLOOKUP(U16Wsl[[#This Row],[pos5135]],pointstable[],2,FALSE)</f>
        <v>0</v>
      </c>
    </row>
    <row r="102" spans="5:10" x14ac:dyDescent="0.25">
      <c r="E102" s="3">
        <f>MAX(U16Wsl[[#This Row],[pts5134]],U16Wsl[[#This Row],[pts5135]])</f>
        <v>0</v>
      </c>
      <c r="F102" s="3">
        <f>MIN(U16Wsl[[#This Row],[pts5134]],U16Wsl[[#This Row],[pts5135]])</f>
        <v>0</v>
      </c>
      <c r="G102" s="3">
        <f>IFERROR(VLOOKUP(U16Wsl[[#This Row],[Card]],results5134[],3,FALSE),999)</f>
        <v>999</v>
      </c>
      <c r="H102" s="3">
        <f>VLOOKUP(U16Wsl[[#This Row],[pos5134]],pointstable[],2,FALSE)</f>
        <v>0</v>
      </c>
      <c r="I102" s="3">
        <f>IFERROR(VLOOKUP(U16Wsl[[#This Row],[Card]],results5135[],3,FALSE),999)</f>
        <v>999</v>
      </c>
      <c r="J102" s="3">
        <f>VLOOKUP(U16Wsl[[#This Row],[pos5135]],pointstable[],2,FALSE)</f>
        <v>0</v>
      </c>
    </row>
    <row r="103" spans="5:10" x14ac:dyDescent="0.25">
      <c r="E103" s="3">
        <f>MAX(U16Wsl[[#This Row],[pts5134]],U16Wsl[[#This Row],[pts5135]])</f>
        <v>0</v>
      </c>
      <c r="F103" s="3">
        <f>MIN(U16Wsl[[#This Row],[pts5134]],U16Wsl[[#This Row],[pts5135]])</f>
        <v>0</v>
      </c>
      <c r="G103" s="3">
        <f>IFERROR(VLOOKUP(U16Wsl[[#This Row],[Card]],results5134[],3,FALSE),999)</f>
        <v>999</v>
      </c>
      <c r="H103" s="3">
        <f>VLOOKUP(U16Wsl[[#This Row],[pos5134]],pointstable[],2,FALSE)</f>
        <v>0</v>
      </c>
      <c r="I103" s="3">
        <f>IFERROR(VLOOKUP(U16Wsl[[#This Row],[Card]],results5135[],3,FALSE),999)</f>
        <v>999</v>
      </c>
      <c r="J103" s="3">
        <f>VLOOKUP(U16Wsl[[#This Row],[pos5135]],pointstable[],2,FALSE)</f>
        <v>0</v>
      </c>
    </row>
    <row r="104" spans="5:10" x14ac:dyDescent="0.25">
      <c r="E104" s="3">
        <f>MAX(U16Wsl[[#This Row],[pts5134]],U16Wsl[[#This Row],[pts5135]])</f>
        <v>0</v>
      </c>
      <c r="F104" s="3">
        <f>MIN(U16Wsl[[#This Row],[pts5134]],U16Wsl[[#This Row],[pts5135]])</f>
        <v>0</v>
      </c>
      <c r="G104" s="3">
        <f>IFERROR(VLOOKUP(U16Wsl[[#This Row],[Card]],results5134[],3,FALSE),999)</f>
        <v>999</v>
      </c>
      <c r="H104" s="3">
        <f>VLOOKUP(U16Wsl[[#This Row],[pos5134]],pointstable[],2,FALSE)</f>
        <v>0</v>
      </c>
      <c r="I104" s="3">
        <f>IFERROR(VLOOKUP(U16Wsl[[#This Row],[Card]],results5135[],3,FALSE),999)</f>
        <v>999</v>
      </c>
      <c r="J104" s="3">
        <f>VLOOKUP(U16Wsl[[#This Row],[pos5135]],pointstable[],2,FALSE)</f>
        <v>0</v>
      </c>
    </row>
    <row r="105" spans="5:10" x14ac:dyDescent="0.25">
      <c r="E105" s="3">
        <f>MAX(U16Wsl[[#This Row],[pts5134]],U16Wsl[[#This Row],[pts5135]])</f>
        <v>0</v>
      </c>
      <c r="F105" s="3">
        <f>MIN(U16Wsl[[#This Row],[pts5134]],U16Wsl[[#This Row],[pts5135]])</f>
        <v>0</v>
      </c>
      <c r="G105" s="3">
        <f>IFERROR(VLOOKUP(U16Wsl[[#This Row],[Card]],results5134[],3,FALSE),999)</f>
        <v>999</v>
      </c>
      <c r="H105" s="3">
        <f>VLOOKUP(U16Wsl[[#This Row],[pos5134]],pointstable[],2,FALSE)</f>
        <v>0</v>
      </c>
      <c r="I105" s="3">
        <f>IFERROR(VLOOKUP(U16Wsl[[#This Row],[Card]],results5135[],3,FALSE),999)</f>
        <v>999</v>
      </c>
      <c r="J105" s="3">
        <f>VLOOKUP(U16Wsl[[#This Row],[pos5135]],pointstable[],2,FALSE)</f>
        <v>0</v>
      </c>
    </row>
    <row r="106" spans="5:10" x14ac:dyDescent="0.25">
      <c r="E106" s="3">
        <f>MAX(U16Wsl[[#This Row],[pts5134]],U16Wsl[[#This Row],[pts5135]])</f>
        <v>0</v>
      </c>
      <c r="F106" s="3">
        <f>MIN(U16Wsl[[#This Row],[pts5134]],U16Wsl[[#This Row],[pts5135]])</f>
        <v>0</v>
      </c>
      <c r="G106" s="3">
        <f>IFERROR(VLOOKUP(U16Wsl[[#This Row],[Card]],results5134[],3,FALSE),999)</f>
        <v>999</v>
      </c>
      <c r="H106" s="3">
        <f>VLOOKUP(U16Wsl[[#This Row],[pos5134]],pointstable[],2,FALSE)</f>
        <v>0</v>
      </c>
      <c r="I106" s="3">
        <f>IFERROR(VLOOKUP(U16Wsl[[#This Row],[Card]],results5135[],3,FALSE),999)</f>
        <v>999</v>
      </c>
      <c r="J106" s="3">
        <f>VLOOKUP(U16Wsl[[#This Row],[pos5135]],pointstable[],2,FALSE)</f>
        <v>0</v>
      </c>
    </row>
    <row r="107" spans="5:10" x14ac:dyDescent="0.25">
      <c r="E107" s="3">
        <f>MAX(U16Wsl[[#This Row],[pts5134]],U16Wsl[[#This Row],[pts5135]])</f>
        <v>0</v>
      </c>
      <c r="F107" s="3">
        <f>MIN(U16Wsl[[#This Row],[pts5134]],U16Wsl[[#This Row],[pts5135]])</f>
        <v>0</v>
      </c>
      <c r="G107" s="3">
        <f>IFERROR(VLOOKUP(U16Wsl[[#This Row],[Card]],results5134[],3,FALSE),999)</f>
        <v>999</v>
      </c>
      <c r="H107" s="3">
        <f>VLOOKUP(U16Wsl[[#This Row],[pos5134]],pointstable[],2,FALSE)</f>
        <v>0</v>
      </c>
      <c r="I107" s="3">
        <f>IFERROR(VLOOKUP(U16Wsl[[#This Row],[Card]],results5135[],3,FALSE),999)</f>
        <v>999</v>
      </c>
      <c r="J107" s="3">
        <f>VLOOKUP(U16Wsl[[#This Row],[pos5135]],pointstable[],2,FALSE)</f>
        <v>0</v>
      </c>
    </row>
    <row r="108" spans="5:10" x14ac:dyDescent="0.25">
      <c r="E108" s="3">
        <f>MAX(U16Wsl[[#This Row],[pts5134]],U16Wsl[[#This Row],[pts5135]])</f>
        <v>0</v>
      </c>
      <c r="F108" s="3">
        <f>MIN(U16Wsl[[#This Row],[pts5134]],U16Wsl[[#This Row],[pts5135]])</f>
        <v>0</v>
      </c>
      <c r="G108" s="3">
        <f>IFERROR(VLOOKUP(U16Wsl[[#This Row],[Card]],results5134[],3,FALSE),999)</f>
        <v>999</v>
      </c>
      <c r="H108" s="3">
        <f>VLOOKUP(U16Wsl[[#This Row],[pos5134]],pointstable[],2,FALSE)</f>
        <v>0</v>
      </c>
      <c r="I108" s="3">
        <f>IFERROR(VLOOKUP(U16Wsl[[#This Row],[Card]],results5135[],3,FALSE),999)</f>
        <v>999</v>
      </c>
      <c r="J108" s="3">
        <f>VLOOKUP(U16Wsl[[#This Row],[pos5135]],pointstable[],2,FALSE)</f>
        <v>0</v>
      </c>
    </row>
    <row r="109" spans="5:10" x14ac:dyDescent="0.25">
      <c r="E109" s="3">
        <f>MAX(U16Wsl[[#This Row],[pts5134]],U16Wsl[[#This Row],[pts5135]])</f>
        <v>0</v>
      </c>
      <c r="F109" s="3">
        <f>MIN(U16Wsl[[#This Row],[pts5134]],U16Wsl[[#This Row],[pts5135]])</f>
        <v>0</v>
      </c>
      <c r="G109" s="3">
        <f>IFERROR(VLOOKUP(U16Wsl[[#This Row],[Card]],results5134[],3,FALSE),999)</f>
        <v>999</v>
      </c>
      <c r="H109" s="3">
        <f>VLOOKUP(U16Wsl[[#This Row],[pos5134]],pointstable[],2,FALSE)</f>
        <v>0</v>
      </c>
      <c r="I109" s="3">
        <f>IFERROR(VLOOKUP(U16Wsl[[#This Row],[Card]],results5135[],3,FALSE),999)</f>
        <v>999</v>
      </c>
      <c r="J109" s="3">
        <f>VLOOKUP(U16Wsl[[#This Row],[pos5135]],pointstable[],2,FALSE)</f>
        <v>0</v>
      </c>
    </row>
    <row r="110" spans="5:10" x14ac:dyDescent="0.25">
      <c r="E110" s="3">
        <f>MAX(U16Wsl[[#This Row],[pts5134]],U16Wsl[[#This Row],[pts5135]])</f>
        <v>0</v>
      </c>
      <c r="F110" s="3">
        <f>MIN(U16Wsl[[#This Row],[pts5134]],U16Wsl[[#This Row],[pts5135]])</f>
        <v>0</v>
      </c>
      <c r="G110" s="3">
        <f>IFERROR(VLOOKUP(U16Wsl[[#This Row],[Card]],results5134[],3,FALSE),999)</f>
        <v>999</v>
      </c>
      <c r="H110" s="3">
        <f>VLOOKUP(U16Wsl[[#This Row],[pos5134]],pointstable[],2,FALSE)</f>
        <v>0</v>
      </c>
      <c r="I110" s="3">
        <f>IFERROR(VLOOKUP(U16Wsl[[#This Row],[Card]],results5135[],3,FALSE),999)</f>
        <v>999</v>
      </c>
      <c r="J110" s="3">
        <f>VLOOKUP(U16Wsl[[#This Row],[pos5135]],pointstable[],2,FALSE)</f>
        <v>0</v>
      </c>
    </row>
    <row r="111" spans="5:10" x14ac:dyDescent="0.25">
      <c r="E111" s="3">
        <f>MAX(U16Wsl[[#This Row],[pts5134]],U16Wsl[[#This Row],[pts5135]])</f>
        <v>0</v>
      </c>
      <c r="F111" s="3">
        <f>MIN(U16Wsl[[#This Row],[pts5134]],U16Wsl[[#This Row],[pts5135]])</f>
        <v>0</v>
      </c>
      <c r="G111" s="3">
        <f>IFERROR(VLOOKUP(U16Wsl[[#This Row],[Card]],results5134[],3,FALSE),999)</f>
        <v>999</v>
      </c>
      <c r="H111" s="3">
        <f>VLOOKUP(U16Wsl[[#This Row],[pos5134]],pointstable[],2,FALSE)</f>
        <v>0</v>
      </c>
      <c r="I111" s="3">
        <f>IFERROR(VLOOKUP(U16Wsl[[#This Row],[Card]],results5135[],3,FALSE),999)</f>
        <v>999</v>
      </c>
      <c r="J111" s="3">
        <f>VLOOKUP(U16Wsl[[#This Row],[pos5135]],pointstable[],2,FALSE)</f>
        <v>0</v>
      </c>
    </row>
    <row r="112" spans="5:10" x14ac:dyDescent="0.25">
      <c r="E112" s="3">
        <f>MAX(U16Wsl[[#This Row],[pts5134]],U16Wsl[[#This Row],[pts5135]])</f>
        <v>0</v>
      </c>
      <c r="F112" s="3">
        <f>MIN(U16Wsl[[#This Row],[pts5134]],U16Wsl[[#This Row],[pts5135]])</f>
        <v>0</v>
      </c>
      <c r="G112" s="3">
        <f>IFERROR(VLOOKUP(U16Wsl[[#This Row],[Card]],results5134[],3,FALSE),999)</f>
        <v>999</v>
      </c>
      <c r="H112" s="3">
        <f>VLOOKUP(U16Wsl[[#This Row],[pos5134]],pointstable[],2,FALSE)</f>
        <v>0</v>
      </c>
      <c r="I112" s="3">
        <f>IFERROR(VLOOKUP(U16Wsl[[#This Row],[Card]],results5135[],3,FALSE),999)</f>
        <v>999</v>
      </c>
      <c r="J112" s="3">
        <f>VLOOKUP(U16Wsl[[#This Row],[pos5135]],pointstable[],2,FALSE)</f>
        <v>0</v>
      </c>
    </row>
    <row r="113" spans="1:10" x14ac:dyDescent="0.25">
      <c r="E113" s="3">
        <f>MAX(U16Wsl[[#This Row],[pts5134]],U16Wsl[[#This Row],[pts5135]])</f>
        <v>0</v>
      </c>
      <c r="F113" s="3">
        <f>MIN(U16Wsl[[#This Row],[pts5134]],U16Wsl[[#This Row],[pts5135]])</f>
        <v>0</v>
      </c>
      <c r="G113" s="3">
        <f>IFERROR(VLOOKUP(U16Wsl[[#This Row],[Card]],results5134[],3,FALSE),999)</f>
        <v>999</v>
      </c>
      <c r="H113" s="3">
        <f>VLOOKUP(U16Wsl[[#This Row],[pos5134]],pointstable[],2,FALSE)</f>
        <v>0</v>
      </c>
      <c r="I113" s="3">
        <f>IFERROR(VLOOKUP(U16Wsl[[#This Row],[Card]],results5135[],3,FALSE),999)</f>
        <v>999</v>
      </c>
      <c r="J113" s="3">
        <f>VLOOKUP(U16Wsl[[#This Row],[pos5135]],pointstable[],2,FALSE)</f>
        <v>0</v>
      </c>
    </row>
    <row r="114" spans="1:10" x14ac:dyDescent="0.25">
      <c r="E114" s="3">
        <f>MAX(U16Wsl[[#This Row],[pts5134]],U16Wsl[[#This Row],[pts5135]])</f>
        <v>0</v>
      </c>
      <c r="F114" s="3">
        <f>MIN(U16Wsl[[#This Row],[pts5134]],U16Wsl[[#This Row],[pts5135]])</f>
        <v>0</v>
      </c>
      <c r="G114" s="3">
        <f>IFERROR(VLOOKUP(U16Wsl[[#This Row],[Card]],results5134[],3,FALSE),999)</f>
        <v>999</v>
      </c>
      <c r="H114" s="3">
        <f>VLOOKUP(U16Wsl[[#This Row],[pos5134]],pointstable[],2,FALSE)</f>
        <v>0</v>
      </c>
      <c r="I114" s="3">
        <f>IFERROR(VLOOKUP(U16Wsl[[#This Row],[Card]],results5135[],3,FALSE),999)</f>
        <v>999</v>
      </c>
      <c r="J114" s="3">
        <f>VLOOKUP(U16Wsl[[#This Row],[pos5135]],pointstable[],2,FALSE)</f>
        <v>0</v>
      </c>
    </row>
    <row r="115" spans="1:10" x14ac:dyDescent="0.25">
      <c r="B115" s="3"/>
      <c r="C115" s="3"/>
      <c r="E115" s="3">
        <f>MAX(U16Wsl[[#This Row],[pts5134]],U16Wsl[[#This Row],[pts5135]])</f>
        <v>0</v>
      </c>
      <c r="F115" s="3">
        <f>MIN(U16Wsl[[#This Row],[pts5134]],U16Wsl[[#This Row],[pts5135]])</f>
        <v>0</v>
      </c>
      <c r="G115" s="3">
        <f>IFERROR(VLOOKUP(U16Wsl[[#This Row],[Card]],results5134[],3,FALSE),999)</f>
        <v>999</v>
      </c>
      <c r="H115" s="3">
        <f>VLOOKUP(U16Wsl[[#This Row],[pos5134]],pointstable[],2,FALSE)</f>
        <v>0</v>
      </c>
      <c r="I115" s="3">
        <f>IFERROR(VLOOKUP(U16Wsl[[#This Row],[Card]],results5135[],3,FALSE),999)</f>
        <v>999</v>
      </c>
      <c r="J115" s="3">
        <f>VLOOKUP(U16Wsl[[#This Row],[pos5135]],pointstable[],2,FALSE)</f>
        <v>0</v>
      </c>
    </row>
    <row r="116" spans="1:10" x14ac:dyDescent="0.25">
      <c r="B116" s="3"/>
      <c r="C116" s="3"/>
      <c r="E116" s="3">
        <f>MAX(U16Wsl[[#This Row],[pts5134]],U16Wsl[[#This Row],[pts5135]])</f>
        <v>0</v>
      </c>
      <c r="F116" s="3">
        <f>MIN(U16Wsl[[#This Row],[pts5134]],U16Wsl[[#This Row],[pts5135]])</f>
        <v>0</v>
      </c>
      <c r="G116" s="3">
        <f>IFERROR(VLOOKUP(U16Wsl[[#This Row],[Card]],results5134[],3,FALSE),999)</f>
        <v>999</v>
      </c>
      <c r="H116" s="3">
        <f>VLOOKUP(U16Wsl[[#This Row],[pos5134]],pointstable[],2,FALSE)</f>
        <v>0</v>
      </c>
      <c r="I116" s="3">
        <f>IFERROR(VLOOKUP(U16Wsl[[#This Row],[Card]],results5135[],3,FALSE),999)</f>
        <v>999</v>
      </c>
      <c r="J116" s="3">
        <f>VLOOKUP(U16Wsl[[#This Row],[pos5135]],pointstable[],2,FALSE)</f>
        <v>0</v>
      </c>
    </row>
    <row r="117" spans="1:10" x14ac:dyDescent="0.25">
      <c r="B117" s="3"/>
      <c r="C117" s="3"/>
      <c r="D117" s="3"/>
      <c r="E117" s="3">
        <f>MAX(U16Wsl[[#This Row],[pts5134]],U16Wsl[[#This Row],[pts5135]])</f>
        <v>0</v>
      </c>
      <c r="F117" s="3">
        <f>MIN(U16Wsl[[#This Row],[pts5134]],U16Wsl[[#This Row],[pts5135]])</f>
        <v>0</v>
      </c>
      <c r="G117" s="3">
        <f>IFERROR(VLOOKUP(U16Wsl[[#This Row],[Card]],results5134[],3,FALSE),999)</f>
        <v>999</v>
      </c>
      <c r="H117" s="3">
        <f>VLOOKUP(U16Wsl[[#This Row],[pos5134]],pointstable[],2,FALSE)</f>
        <v>0</v>
      </c>
      <c r="I117" s="3">
        <f>IFERROR(VLOOKUP(U16Wsl[[#This Row],[Card]],results5135[],3,FALSE),999)</f>
        <v>999</v>
      </c>
      <c r="J117" s="3">
        <f>VLOOKUP(U16Wsl[[#This Row],[pos5135]],pointstable[],2,FALSE)</f>
        <v>0</v>
      </c>
    </row>
    <row r="118" spans="1:10" x14ac:dyDescent="0.25">
      <c r="B118" s="3"/>
      <c r="C118" s="3"/>
      <c r="D118" s="3"/>
      <c r="E118" s="3">
        <f>MAX(U16Wsl[[#This Row],[pts5134]],U16Wsl[[#This Row],[pts5135]])</f>
        <v>0</v>
      </c>
      <c r="F118" s="3">
        <f>MIN(U16Wsl[[#This Row],[pts5134]],U16Wsl[[#This Row],[pts5135]])</f>
        <v>0</v>
      </c>
      <c r="G118" s="3">
        <f>IFERROR(VLOOKUP(U16Wsl[[#This Row],[Card]],results5134[],3,FALSE),999)</f>
        <v>999</v>
      </c>
      <c r="H118" s="3">
        <f>VLOOKUP(U16Wsl[[#This Row],[pos5134]],pointstable[],2,FALSE)</f>
        <v>0</v>
      </c>
      <c r="I118" s="3">
        <f>IFERROR(VLOOKUP(U16Wsl[[#This Row],[Card]],results5135[],3,FALSE),999)</f>
        <v>999</v>
      </c>
      <c r="J118" s="3">
        <f>VLOOKUP(U16Wsl[[#This Row],[pos5135]],pointstable[],2,FALSE)</f>
        <v>0</v>
      </c>
    </row>
    <row r="119" spans="1:10" x14ac:dyDescent="0.25">
      <c r="B119" s="3"/>
      <c r="C119" s="3"/>
      <c r="D119" s="3"/>
      <c r="E119" s="3">
        <f>MAX(U16Wsl[[#This Row],[pts5134]],U16Wsl[[#This Row],[pts5135]])</f>
        <v>0</v>
      </c>
      <c r="F119" s="3">
        <f>MIN(U16Wsl[[#This Row],[pts5134]],U16Wsl[[#This Row],[pts5135]])</f>
        <v>0</v>
      </c>
      <c r="G119" s="3">
        <f>IFERROR(VLOOKUP(U16Wsl[[#This Row],[Card]],results5134[],3,FALSE),999)</f>
        <v>999</v>
      </c>
      <c r="H119" s="3">
        <f>VLOOKUP(U16Wsl[[#This Row],[pos5134]],pointstable[],2,FALSE)</f>
        <v>0</v>
      </c>
      <c r="I119" s="3">
        <f>IFERROR(VLOOKUP(U16Wsl[[#This Row],[Card]],results5135[],3,FALSE),999)</f>
        <v>999</v>
      </c>
      <c r="J119" s="3">
        <f>VLOOKUP(U16Wsl[[#This Row],[pos5135]],pointstable[],2,FALSE)</f>
        <v>0</v>
      </c>
    </row>
    <row r="120" spans="1:10" x14ac:dyDescent="0.25">
      <c r="A120" s="17"/>
      <c r="B120" s="19"/>
      <c r="C120" s="19"/>
      <c r="D120" s="19"/>
      <c r="E120" s="3">
        <f>MAX(U16Wsl[[#This Row],[pts5134]],U16Wsl[[#This Row],[pts5135]])</f>
        <v>0</v>
      </c>
      <c r="F120" s="3">
        <f>MIN(U16Wsl[[#This Row],[pts5134]],U16Wsl[[#This Row],[pts5135]])</f>
        <v>0</v>
      </c>
      <c r="G120" s="3">
        <f>IFERROR(VLOOKUP(U16Wsl[[#This Row],[Card]],results5134[],3,FALSE),999)</f>
        <v>999</v>
      </c>
      <c r="H120" s="3">
        <f>VLOOKUP(U16Wsl[[#This Row],[pos5134]],pointstable[],2,FALSE)</f>
        <v>0</v>
      </c>
      <c r="I120" s="3">
        <f>IFERROR(VLOOKUP(U16Wsl[[#This Row],[Card]],results5135[],3,FALSE),999)</f>
        <v>999</v>
      </c>
      <c r="J120" s="3">
        <f>VLOOKUP(U16Wsl[[#This Row],[pos5135]],pointstable[],2,FALSE)</f>
        <v>0</v>
      </c>
    </row>
  </sheetData>
  <mergeCells count="2">
    <mergeCell ref="G1:H1"/>
    <mergeCell ref="I1:J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I3" sqref="I3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  <col min="6" max="6" width="12.140625" bestFit="1" customWidth="1"/>
  </cols>
  <sheetData>
    <row r="1" spans="1:10" x14ac:dyDescent="0.25">
      <c r="G1" s="37" t="s">
        <v>251</v>
      </c>
      <c r="H1" s="37"/>
      <c r="I1" s="37" t="s">
        <v>479</v>
      </c>
      <c r="J1" s="37"/>
    </row>
    <row r="2" spans="1:10" x14ac:dyDescent="0.25">
      <c r="G2" s="28" t="s">
        <v>33</v>
      </c>
      <c r="H2" s="28" t="s">
        <v>34</v>
      </c>
      <c r="I2" s="28" t="s">
        <v>33</v>
      </c>
      <c r="J2" s="28" t="s">
        <v>34</v>
      </c>
    </row>
    <row r="3" spans="1:10" x14ac:dyDescent="0.25">
      <c r="A3" t="s">
        <v>3</v>
      </c>
      <c r="B3" t="s">
        <v>4</v>
      </c>
      <c r="C3" t="s">
        <v>7</v>
      </c>
      <c r="D3" t="s">
        <v>5</v>
      </c>
      <c r="E3" t="s">
        <v>488</v>
      </c>
      <c r="F3" t="s">
        <v>489</v>
      </c>
      <c r="G3" s="29" t="s">
        <v>249</v>
      </c>
      <c r="H3" s="29" t="s">
        <v>250</v>
      </c>
      <c r="I3" s="29" t="s">
        <v>480</v>
      </c>
      <c r="J3" s="29" t="s">
        <v>481</v>
      </c>
    </row>
    <row r="4" spans="1:10" x14ac:dyDescent="0.25">
      <c r="A4">
        <v>77458</v>
      </c>
      <c r="B4" t="s">
        <v>54</v>
      </c>
      <c r="C4" s="3" t="s">
        <v>16</v>
      </c>
      <c r="D4" s="3">
        <v>2</v>
      </c>
      <c r="E4" s="3">
        <f>MAX(U16Wgs[[#This Row],[pts5133]],U16Wgs[[#This Row],[pts5136]])</f>
        <v>500</v>
      </c>
      <c r="F4" s="3">
        <f>MIN(U16Wgs[[#This Row],[pts5133]],U16Wgs[[#This Row],[pts5136]])</f>
        <v>500</v>
      </c>
      <c r="G4" s="3">
        <f>IFERROR(VLOOKUP(U16Wgs[[#This Row],[Card]],results5133[],3,FALSE),999)</f>
        <v>1</v>
      </c>
      <c r="H4" s="3">
        <f>VLOOKUP(U16Wgs[[#This Row],[pos5133]],pointstable[],2,FALSE)</f>
        <v>500</v>
      </c>
      <c r="I4" s="3">
        <f>IFERROR(VLOOKUP(U16Wgs[[#This Row],[Card]],results5136[],3,FALSE),999)</f>
        <v>1</v>
      </c>
      <c r="J4" s="3">
        <f>VLOOKUP(U16Wgs[[#This Row],[pos5136]],pointstable[],2,FALSE)</f>
        <v>500</v>
      </c>
    </row>
    <row r="5" spans="1:10" x14ac:dyDescent="0.25">
      <c r="A5">
        <v>74768</v>
      </c>
      <c r="B5" t="s">
        <v>59</v>
      </c>
      <c r="C5" s="3" t="s">
        <v>14</v>
      </c>
      <c r="D5" s="3">
        <v>2</v>
      </c>
      <c r="E5" s="3">
        <f>MAX(U16Wgs[[#This Row],[pts5133]],U16Wgs[[#This Row],[pts5136]])</f>
        <v>500</v>
      </c>
      <c r="F5" s="3">
        <f>MIN(U16Wgs[[#This Row],[pts5133]],U16Wgs[[#This Row],[pts5136]])</f>
        <v>300</v>
      </c>
      <c r="G5" s="3">
        <f>IFERROR(VLOOKUP(U16Wgs[[#This Row],[Card]],results5133[],3,FALSE),999)</f>
        <v>3</v>
      </c>
      <c r="H5" s="3">
        <f>VLOOKUP(U16Wgs[[#This Row],[pos5133]],pointstable[],2,FALSE)</f>
        <v>300</v>
      </c>
      <c r="I5" s="3">
        <f>IFERROR(VLOOKUP(U16Wgs[[#This Row],[Card]],results5136[],3,FALSE),999)</f>
        <v>1</v>
      </c>
      <c r="J5" s="3">
        <f>VLOOKUP(U16Wgs[[#This Row],[pos5136]],pointstable[],2,FALSE)</f>
        <v>500</v>
      </c>
    </row>
    <row r="6" spans="1:10" x14ac:dyDescent="0.25">
      <c r="A6">
        <v>75750</v>
      </c>
      <c r="B6" t="s">
        <v>56</v>
      </c>
      <c r="C6" s="3" t="s">
        <v>15</v>
      </c>
      <c r="D6" s="3">
        <v>2</v>
      </c>
      <c r="E6" s="3">
        <f>MAX(U16Wgs[[#This Row],[pts5133]],U16Wgs[[#This Row],[pts5136]])</f>
        <v>400</v>
      </c>
      <c r="F6" s="3">
        <f>MIN(U16Wgs[[#This Row],[pts5133]],U16Wgs[[#This Row],[pts5136]])</f>
        <v>0</v>
      </c>
      <c r="G6" s="3">
        <f>IFERROR(VLOOKUP(U16Wgs[[#This Row],[Card]],results5133[],3,FALSE),999)</f>
        <v>2</v>
      </c>
      <c r="H6" s="3">
        <f>VLOOKUP(U16Wgs[[#This Row],[pos5133]],pointstable[],2,FALSE)</f>
        <v>400</v>
      </c>
      <c r="I6" s="3">
        <f>IFERROR(VLOOKUP(U16Wgs[[#This Row],[Card]],results5136[],3,FALSE),999)</f>
        <v>999</v>
      </c>
      <c r="J6" s="3">
        <f>VLOOKUP(U16Wgs[[#This Row],[pos5136]],pointstable[],2,FALSE)</f>
        <v>0</v>
      </c>
    </row>
    <row r="7" spans="1:10" x14ac:dyDescent="0.25">
      <c r="A7">
        <v>75089</v>
      </c>
      <c r="B7" t="s">
        <v>57</v>
      </c>
      <c r="C7" s="3" t="s">
        <v>16</v>
      </c>
      <c r="D7" s="3">
        <v>2</v>
      </c>
      <c r="E7" s="3">
        <f>MAX(U16Wgs[[#This Row],[pts5133]],U16Wgs[[#This Row],[pts5136]])</f>
        <v>300</v>
      </c>
      <c r="F7" s="3">
        <f>MIN(U16Wgs[[#This Row],[pts5133]],U16Wgs[[#This Row],[pts5136]])</f>
        <v>0</v>
      </c>
      <c r="G7" s="3">
        <f>IFERROR(VLOOKUP(U16Wgs[[#This Row],[Card]],results5133[],3,FALSE),999)</f>
        <v>999</v>
      </c>
      <c r="H7" s="3">
        <f>VLOOKUP(U16Wgs[[#This Row],[pos5133]],pointstable[],2,FALSE)</f>
        <v>0</v>
      </c>
      <c r="I7" s="3">
        <f>IFERROR(VLOOKUP(U16Wgs[[#This Row],[Card]],results5136[],3,FALSE),999)</f>
        <v>3</v>
      </c>
      <c r="J7" s="3">
        <f>VLOOKUP(U16Wgs[[#This Row],[pos5136]],pointstable[],2,FALSE)</f>
        <v>300</v>
      </c>
    </row>
    <row r="8" spans="1:10" x14ac:dyDescent="0.25">
      <c r="A8">
        <v>75260</v>
      </c>
      <c r="B8" t="s">
        <v>64</v>
      </c>
      <c r="C8" s="3" t="s">
        <v>16</v>
      </c>
      <c r="D8" s="3">
        <v>2</v>
      </c>
      <c r="E8" s="3">
        <f>MAX(U16Wgs[[#This Row],[pts5133]],U16Wgs[[#This Row],[pts5136]])</f>
        <v>250</v>
      </c>
      <c r="F8" s="3">
        <f>MIN(U16Wgs[[#This Row],[pts5133]],U16Wgs[[#This Row],[pts5136]])</f>
        <v>225</v>
      </c>
      <c r="G8" s="3">
        <f>IFERROR(VLOOKUP(U16Wgs[[#This Row],[Card]],results5133[],3,FALSE),999)</f>
        <v>5</v>
      </c>
      <c r="H8" s="3">
        <f>VLOOKUP(U16Wgs[[#This Row],[pos5133]],pointstable[],2,FALSE)</f>
        <v>225</v>
      </c>
      <c r="I8" s="3">
        <f>IFERROR(VLOOKUP(U16Wgs[[#This Row],[Card]],results5136[],3,FALSE),999)</f>
        <v>4</v>
      </c>
      <c r="J8" s="3">
        <f>VLOOKUP(U16Wgs[[#This Row],[pos5136]],pointstable[],2,FALSE)</f>
        <v>250</v>
      </c>
    </row>
    <row r="9" spans="1:10" x14ac:dyDescent="0.25">
      <c r="A9">
        <v>80888</v>
      </c>
      <c r="B9" t="s">
        <v>61</v>
      </c>
      <c r="C9" s="3" t="s">
        <v>43</v>
      </c>
      <c r="D9" s="3">
        <v>3</v>
      </c>
      <c r="E9" s="3">
        <f>MAX(U16Wgs[[#This Row],[pts5133]],U16Wgs[[#This Row],[pts5136]])</f>
        <v>250</v>
      </c>
      <c r="F9" s="3">
        <f>MIN(U16Wgs[[#This Row],[pts5133]],U16Wgs[[#This Row],[pts5136]])</f>
        <v>145</v>
      </c>
      <c r="G9" s="3">
        <f>IFERROR(VLOOKUP(U16Wgs[[#This Row],[Card]],results5133[],3,FALSE),999)</f>
        <v>4</v>
      </c>
      <c r="H9" s="3">
        <f>VLOOKUP(U16Wgs[[#This Row],[pos5133]],pointstable[],2,FALSE)</f>
        <v>250</v>
      </c>
      <c r="I9" s="3">
        <f>IFERROR(VLOOKUP(U16Wgs[[#This Row],[Card]],results5136[],3,FALSE),999)</f>
        <v>9</v>
      </c>
      <c r="J9" s="3">
        <f>VLOOKUP(U16Wgs[[#This Row],[pos5136]],pointstable[],2,FALSE)</f>
        <v>145</v>
      </c>
    </row>
    <row r="10" spans="1:10" x14ac:dyDescent="0.25">
      <c r="A10">
        <v>80905</v>
      </c>
      <c r="B10" t="s">
        <v>62</v>
      </c>
      <c r="C10" s="3" t="s">
        <v>16</v>
      </c>
      <c r="D10" s="3">
        <v>3</v>
      </c>
      <c r="E10" s="3">
        <f>MAX(U16Wgs[[#This Row],[pts5133]],U16Wgs[[#This Row],[pts5136]])</f>
        <v>180</v>
      </c>
      <c r="F10" s="3">
        <f>MIN(U16Wgs[[#This Row],[pts5133]],U16Wgs[[#This Row],[pts5136]])</f>
        <v>180</v>
      </c>
      <c r="G10" s="3">
        <f>IFERROR(VLOOKUP(U16Wgs[[#This Row],[Card]],results5133[],3,FALSE),999)</f>
        <v>7</v>
      </c>
      <c r="H10" s="3">
        <f>VLOOKUP(U16Wgs[[#This Row],[pos5133]],pointstable[],2,FALSE)</f>
        <v>180</v>
      </c>
      <c r="I10" s="3">
        <f>IFERROR(VLOOKUP(U16Wgs[[#This Row],[Card]],results5136[],3,FALSE),999)</f>
        <v>7</v>
      </c>
      <c r="J10" s="3">
        <f>VLOOKUP(U16Wgs[[#This Row],[pos5136]],pointstable[],2,FALSE)</f>
        <v>180</v>
      </c>
    </row>
    <row r="11" spans="1:10" x14ac:dyDescent="0.25">
      <c r="A11">
        <v>74583</v>
      </c>
      <c r="B11" t="s">
        <v>79</v>
      </c>
      <c r="C11" s="3" t="s">
        <v>43</v>
      </c>
      <c r="D11" s="3">
        <v>2</v>
      </c>
      <c r="E11" s="3">
        <f>MAX(U16Wgs[[#This Row],[pts5133]],U16Wgs[[#This Row],[pts5136]])</f>
        <v>100</v>
      </c>
      <c r="F11" s="3">
        <f>MIN(U16Wgs[[#This Row],[pts5133]],U16Wgs[[#This Row],[pts5136]])</f>
        <v>90</v>
      </c>
      <c r="G11" s="3">
        <f>IFERROR(VLOOKUP(U16Wgs[[#This Row],[Card]],results5133[],3,FALSE),999)</f>
        <v>14</v>
      </c>
      <c r="H11" s="3">
        <f>VLOOKUP(U16Wgs[[#This Row],[pos5133]],pointstable[],2,FALSE)</f>
        <v>90</v>
      </c>
      <c r="I11" s="3">
        <f>IFERROR(VLOOKUP(U16Wgs[[#This Row],[Card]],results5136[],3,FALSE),999)</f>
        <v>13</v>
      </c>
      <c r="J11" s="3">
        <f>VLOOKUP(U16Wgs[[#This Row],[pos5136]],pointstable[],2,FALSE)</f>
        <v>100</v>
      </c>
    </row>
    <row r="12" spans="1:10" x14ac:dyDescent="0.25">
      <c r="A12">
        <v>80507</v>
      </c>
      <c r="B12" t="s">
        <v>74</v>
      </c>
      <c r="C12" s="3" t="s">
        <v>75</v>
      </c>
      <c r="D12" s="3">
        <v>3</v>
      </c>
      <c r="E12" s="3">
        <f>MAX(U16Wgs[[#This Row],[pts5133]],U16Wgs[[#This Row],[pts5136]])</f>
        <v>51</v>
      </c>
      <c r="F12" s="3">
        <f>MIN(U16Wgs[[#This Row],[pts5133]],U16Wgs[[#This Row],[pts5136]])</f>
        <v>36</v>
      </c>
      <c r="G12" s="3">
        <f>IFERROR(VLOOKUP(U16Wgs[[#This Row],[Card]],results5133[],3,FALSE),999)</f>
        <v>26</v>
      </c>
      <c r="H12" s="3">
        <f>VLOOKUP(U16Wgs[[#This Row],[pos5133]],pointstable[],2,FALSE)</f>
        <v>36</v>
      </c>
      <c r="I12" s="3">
        <f>IFERROR(VLOOKUP(U16Wgs[[#This Row],[Card]],results5136[],3,FALSE),999)</f>
        <v>21</v>
      </c>
      <c r="J12" s="3">
        <f>VLOOKUP(U16Wgs[[#This Row],[pos5136]],pointstable[],2,FALSE)</f>
        <v>51</v>
      </c>
    </row>
    <row r="13" spans="1:10" x14ac:dyDescent="0.25">
      <c r="A13">
        <v>80966</v>
      </c>
      <c r="B13" t="s">
        <v>89</v>
      </c>
      <c r="C13" s="3" t="s">
        <v>19</v>
      </c>
      <c r="D13" s="3">
        <v>3</v>
      </c>
      <c r="E13" s="3">
        <f>MAX(U16Wgs[[#This Row],[pts5133]],U16Wgs[[#This Row],[pts5136]])</f>
        <v>225</v>
      </c>
      <c r="F13" s="3">
        <f>MIN(U16Wgs[[#This Row],[pts5133]],U16Wgs[[#This Row],[pts5136]])</f>
        <v>160</v>
      </c>
      <c r="G13" s="3">
        <f>IFERROR(VLOOKUP(U16Wgs[[#This Row],[Card]],results5133[],3,FALSE),999)</f>
        <v>8</v>
      </c>
      <c r="H13" s="3">
        <f>VLOOKUP(U16Wgs[[#This Row],[pos5133]],pointstable[],2,FALSE)</f>
        <v>160</v>
      </c>
      <c r="I13" s="3">
        <f>IFERROR(VLOOKUP(U16Wgs[[#This Row],[Card]],results5136[],3,FALSE),999)</f>
        <v>5</v>
      </c>
      <c r="J13" s="3">
        <f>VLOOKUP(U16Wgs[[#This Row],[pos5136]],pointstable[],2,FALSE)</f>
        <v>225</v>
      </c>
    </row>
    <row r="14" spans="1:10" x14ac:dyDescent="0.25">
      <c r="A14">
        <v>80848</v>
      </c>
      <c r="B14" t="s">
        <v>66</v>
      </c>
      <c r="C14" s="3" t="s">
        <v>15</v>
      </c>
      <c r="D14" s="3">
        <v>3</v>
      </c>
      <c r="E14" s="3">
        <f>MAX(U16Wgs[[#This Row],[pts5133]],U16Wgs[[#This Row],[pts5136]])</f>
        <v>110</v>
      </c>
      <c r="F14" s="3">
        <f>MIN(U16Wgs[[#This Row],[pts5133]],U16Wgs[[#This Row],[pts5136]])</f>
        <v>0</v>
      </c>
      <c r="G14" s="3">
        <f>IFERROR(VLOOKUP(U16Wgs[[#This Row],[Card]],results5133[],3,FALSE),999)</f>
        <v>999</v>
      </c>
      <c r="H14" s="3">
        <f>VLOOKUP(U16Wgs[[#This Row],[pos5133]],pointstable[],2,FALSE)</f>
        <v>0</v>
      </c>
      <c r="I14" s="3">
        <f>IFERROR(VLOOKUP(U16Wgs[[#This Row],[Card]],results5136[],3,FALSE),999)</f>
        <v>12</v>
      </c>
      <c r="J14" s="3">
        <f>VLOOKUP(U16Wgs[[#This Row],[pos5136]],pointstable[],2,FALSE)</f>
        <v>110</v>
      </c>
    </row>
    <row r="15" spans="1:10" x14ac:dyDescent="0.25">
      <c r="A15">
        <v>80548</v>
      </c>
      <c r="B15" t="s">
        <v>108</v>
      </c>
      <c r="C15" s="3" t="s">
        <v>45</v>
      </c>
      <c r="D15" s="3">
        <v>2</v>
      </c>
      <c r="E15" s="3">
        <f>MAX(U16Wgs[[#This Row],[pts5133]],U16Wgs[[#This Row],[pts5136]])</f>
        <v>100</v>
      </c>
      <c r="F15" s="3">
        <f>MIN(U16Wgs[[#This Row],[pts5133]],U16Wgs[[#This Row],[pts5136]])</f>
        <v>34</v>
      </c>
      <c r="G15" s="3">
        <f>IFERROR(VLOOKUP(U16Wgs[[#This Row],[Card]],results5133[],3,FALSE),999)</f>
        <v>13</v>
      </c>
      <c r="H15" s="3">
        <f>VLOOKUP(U16Wgs[[#This Row],[pos5133]],pointstable[],2,FALSE)</f>
        <v>100</v>
      </c>
      <c r="I15" s="3">
        <f>IFERROR(VLOOKUP(U16Wgs[[#This Row],[Card]],results5136[],3,FALSE),999)</f>
        <v>27</v>
      </c>
      <c r="J15" s="3">
        <f>VLOOKUP(U16Wgs[[#This Row],[pos5136]],pointstable[],2,FALSE)</f>
        <v>34</v>
      </c>
    </row>
    <row r="16" spans="1:10" x14ac:dyDescent="0.25">
      <c r="A16">
        <v>80540</v>
      </c>
      <c r="B16" t="s">
        <v>175</v>
      </c>
      <c r="C16" s="3" t="s">
        <v>45</v>
      </c>
      <c r="D16" s="3">
        <v>3</v>
      </c>
      <c r="E16" s="3">
        <f>MAX(U16Wgs[[#This Row],[pts5133]],U16Wgs[[#This Row],[pts5136]])</f>
        <v>130</v>
      </c>
      <c r="F16" s="3">
        <f>MIN(U16Wgs[[#This Row],[pts5133]],U16Wgs[[#This Row],[pts5136]])</f>
        <v>65</v>
      </c>
      <c r="G16" s="3">
        <f>IFERROR(VLOOKUP(U16Wgs[[#This Row],[Card]],results5133[],3,FALSE),999)</f>
        <v>10</v>
      </c>
      <c r="H16" s="3">
        <f>VLOOKUP(U16Wgs[[#This Row],[pos5133]],pointstable[],2,FALSE)</f>
        <v>130</v>
      </c>
      <c r="I16" s="3">
        <f>IFERROR(VLOOKUP(U16Wgs[[#This Row],[Card]],results5136[],3,FALSE),999)</f>
        <v>18</v>
      </c>
      <c r="J16" s="3">
        <f>VLOOKUP(U16Wgs[[#This Row],[pos5136]],pointstable[],2,FALSE)</f>
        <v>65</v>
      </c>
    </row>
    <row r="17" spans="1:10" x14ac:dyDescent="0.25">
      <c r="A17">
        <v>81176</v>
      </c>
      <c r="B17" t="s">
        <v>71</v>
      </c>
      <c r="C17" s="3" t="s">
        <v>16</v>
      </c>
      <c r="D17" s="3">
        <v>3</v>
      </c>
      <c r="E17" s="3">
        <f>MAX(U16Wgs[[#This Row],[pts5133]],U16Wgs[[#This Row],[pts5136]])</f>
        <v>200</v>
      </c>
      <c r="F17" s="3">
        <f>MIN(U16Wgs[[#This Row],[pts5133]],U16Wgs[[#This Row],[pts5136]])</f>
        <v>0</v>
      </c>
      <c r="G17" s="3">
        <f>IFERROR(VLOOKUP(U16Wgs[[#This Row],[Card]],results5133[],3,FALSE),999)</f>
        <v>6</v>
      </c>
      <c r="H17" s="3">
        <f>VLOOKUP(U16Wgs[[#This Row],[pos5133]],pointstable[],2,FALSE)</f>
        <v>200</v>
      </c>
      <c r="I17" s="3">
        <f>IFERROR(VLOOKUP(U16Wgs[[#This Row],[Card]],results5136[],3,FALSE),999)</f>
        <v>999</v>
      </c>
      <c r="J17" s="3">
        <f>VLOOKUP(U16Wgs[[#This Row],[pos5136]],pointstable[],2,FALSE)</f>
        <v>0</v>
      </c>
    </row>
    <row r="18" spans="1:10" x14ac:dyDescent="0.25">
      <c r="A18">
        <v>74602</v>
      </c>
      <c r="B18" t="s">
        <v>69</v>
      </c>
      <c r="C18" s="3" t="s">
        <v>22</v>
      </c>
      <c r="D18" s="3">
        <v>2</v>
      </c>
      <c r="E18" s="3">
        <f>MAX(U16Wgs[[#This Row],[pts5133]],U16Wgs[[#This Row],[pts5136]])</f>
        <v>80</v>
      </c>
      <c r="F18" s="3">
        <f>MIN(U16Wgs[[#This Row],[pts5133]],U16Wgs[[#This Row],[pts5136]])</f>
        <v>0</v>
      </c>
      <c r="G18" s="3">
        <f>IFERROR(VLOOKUP(U16Wgs[[#This Row],[Card]],results5133[],3,FALSE),999)</f>
        <v>15</v>
      </c>
      <c r="H18" s="3">
        <f>VLOOKUP(U16Wgs[[#This Row],[pos5133]],pointstable[],2,FALSE)</f>
        <v>80</v>
      </c>
      <c r="I18" s="3">
        <f>IFERROR(VLOOKUP(U16Wgs[[#This Row],[Card]],results5136[],3,FALSE),999)</f>
        <v>999</v>
      </c>
      <c r="J18" s="3">
        <f>VLOOKUP(U16Wgs[[#This Row],[pos5136]],pointstable[],2,FALSE)</f>
        <v>0</v>
      </c>
    </row>
    <row r="19" spans="1:10" x14ac:dyDescent="0.25">
      <c r="A19">
        <v>80845</v>
      </c>
      <c r="B19" t="s">
        <v>77</v>
      </c>
      <c r="C19" s="3" t="s">
        <v>15</v>
      </c>
      <c r="D19" s="3">
        <v>3</v>
      </c>
      <c r="E19" s="3">
        <f>MAX(U16Wgs[[#This Row],[pts5133]],U16Wgs[[#This Row],[pts5136]])</f>
        <v>160</v>
      </c>
      <c r="F19" s="3">
        <f>MIN(U16Wgs[[#This Row],[pts5133]],U16Wgs[[#This Row],[pts5136]])</f>
        <v>65</v>
      </c>
      <c r="G19" s="3">
        <f>IFERROR(VLOOKUP(U16Wgs[[#This Row],[Card]],results5133[],3,FALSE),999)</f>
        <v>18</v>
      </c>
      <c r="H19" s="3">
        <f>VLOOKUP(U16Wgs[[#This Row],[pos5133]],pointstable[],2,FALSE)</f>
        <v>65</v>
      </c>
      <c r="I19" s="3">
        <f>IFERROR(VLOOKUP(U16Wgs[[#This Row],[Card]],results5136[],3,FALSE),999)</f>
        <v>8</v>
      </c>
      <c r="J19" s="3">
        <f>VLOOKUP(U16Wgs[[#This Row],[pos5136]],pointstable[],2,FALSE)</f>
        <v>160</v>
      </c>
    </row>
    <row r="20" spans="1:10" x14ac:dyDescent="0.25">
      <c r="A20">
        <v>78814</v>
      </c>
      <c r="B20" t="s">
        <v>73</v>
      </c>
      <c r="C20" s="3" t="s">
        <v>17</v>
      </c>
      <c r="D20" s="3">
        <v>3</v>
      </c>
      <c r="E20" s="3">
        <f>MAX(U16Wgs[[#This Row],[pts5133]],U16Wgs[[#This Row],[pts5136]])</f>
        <v>70</v>
      </c>
      <c r="F20" s="3">
        <f>MIN(U16Wgs[[#This Row],[pts5133]],U16Wgs[[#This Row],[pts5136]])</f>
        <v>0</v>
      </c>
      <c r="G20" s="3">
        <f>IFERROR(VLOOKUP(U16Wgs[[#This Row],[Card]],results5133[],3,FALSE),999)</f>
        <v>17</v>
      </c>
      <c r="H20" s="3">
        <f>VLOOKUP(U16Wgs[[#This Row],[pos5133]],pointstable[],2,FALSE)</f>
        <v>70</v>
      </c>
      <c r="I20" s="3">
        <f>IFERROR(VLOOKUP(U16Wgs[[#This Row],[Card]],results5136[],3,FALSE),999)</f>
        <v>999</v>
      </c>
      <c r="J20" s="3">
        <f>VLOOKUP(U16Wgs[[#This Row],[pos5136]],pointstable[],2,FALSE)</f>
        <v>0</v>
      </c>
    </row>
    <row r="21" spans="1:10" x14ac:dyDescent="0.25">
      <c r="A21">
        <v>70311</v>
      </c>
      <c r="B21" t="s">
        <v>91</v>
      </c>
      <c r="C21" s="3" t="s">
        <v>52</v>
      </c>
      <c r="D21" s="3">
        <v>3</v>
      </c>
      <c r="E21" s="3">
        <f>MAX(U16Wgs[[#This Row],[pts5133]],U16Wgs[[#This Row],[pts5136]])</f>
        <v>110</v>
      </c>
      <c r="F21" s="3">
        <f>MIN(U16Wgs[[#This Row],[pts5133]],U16Wgs[[#This Row],[pts5136]])</f>
        <v>90</v>
      </c>
      <c r="G21" s="3">
        <f>IFERROR(VLOOKUP(U16Wgs[[#This Row],[Card]],results5133[],3,FALSE),999)</f>
        <v>12</v>
      </c>
      <c r="H21" s="3">
        <f>VLOOKUP(U16Wgs[[#This Row],[pos5133]],pointstable[],2,FALSE)</f>
        <v>110</v>
      </c>
      <c r="I21" s="3">
        <f>IFERROR(VLOOKUP(U16Wgs[[#This Row],[Card]],results5136[],3,FALSE),999)</f>
        <v>14</v>
      </c>
      <c r="J21" s="3">
        <f>VLOOKUP(U16Wgs[[#This Row],[pos5136]],pointstable[],2,FALSE)</f>
        <v>90</v>
      </c>
    </row>
    <row r="22" spans="1:10" x14ac:dyDescent="0.25">
      <c r="A22">
        <v>80983</v>
      </c>
      <c r="B22" t="s">
        <v>99</v>
      </c>
      <c r="C22" s="3" t="s">
        <v>19</v>
      </c>
      <c r="D22" s="3">
        <v>3</v>
      </c>
      <c r="E22" s="3">
        <f>MAX(U16Wgs[[#This Row],[pts5133]],U16Wgs[[#This Row],[pts5136]])</f>
        <v>200</v>
      </c>
      <c r="F22" s="3">
        <f>MIN(U16Wgs[[#This Row],[pts5133]],U16Wgs[[#This Row],[pts5136]])</f>
        <v>60</v>
      </c>
      <c r="G22" s="3">
        <f>IFERROR(VLOOKUP(U16Wgs[[#This Row],[Card]],results5133[],3,FALSE),999)</f>
        <v>19</v>
      </c>
      <c r="H22" s="3">
        <f>VLOOKUP(U16Wgs[[#This Row],[pos5133]],pointstable[],2,FALSE)</f>
        <v>60</v>
      </c>
      <c r="I22" s="3">
        <f>IFERROR(VLOOKUP(U16Wgs[[#This Row],[Card]],results5136[],3,FALSE),999)</f>
        <v>6</v>
      </c>
      <c r="J22" s="3">
        <f>VLOOKUP(U16Wgs[[#This Row],[pos5136]],pointstable[],2,FALSE)</f>
        <v>200</v>
      </c>
    </row>
    <row r="23" spans="1:10" x14ac:dyDescent="0.25">
      <c r="A23">
        <v>81174</v>
      </c>
      <c r="B23" t="s">
        <v>106</v>
      </c>
      <c r="C23" s="3" t="s">
        <v>16</v>
      </c>
      <c r="D23" s="3">
        <v>3</v>
      </c>
      <c r="E23" s="3">
        <f>MAX(U16Wgs[[#This Row],[pts5133]],U16Wgs[[#This Row],[pts5136]])</f>
        <v>145</v>
      </c>
      <c r="F23" s="3">
        <f>MIN(U16Wgs[[#This Row],[pts5133]],U16Wgs[[#This Row],[pts5136]])</f>
        <v>120</v>
      </c>
      <c r="G23" s="3">
        <f>IFERROR(VLOOKUP(U16Wgs[[#This Row],[Card]],results5133[],3,FALSE),999)</f>
        <v>9</v>
      </c>
      <c r="H23" s="3">
        <f>VLOOKUP(U16Wgs[[#This Row],[pos5133]],pointstable[],2,FALSE)</f>
        <v>145</v>
      </c>
      <c r="I23" s="3">
        <f>IFERROR(VLOOKUP(U16Wgs[[#This Row],[Card]],results5136[],3,FALSE),999)</f>
        <v>11</v>
      </c>
      <c r="J23" s="3">
        <f>VLOOKUP(U16Wgs[[#This Row],[pos5136]],pointstable[],2,FALSE)</f>
        <v>120</v>
      </c>
    </row>
    <row r="24" spans="1:10" x14ac:dyDescent="0.25">
      <c r="A24">
        <v>74866</v>
      </c>
      <c r="B24" t="s">
        <v>109</v>
      </c>
      <c r="C24" s="3" t="s">
        <v>43</v>
      </c>
      <c r="D24" s="3">
        <v>3</v>
      </c>
      <c r="E24" s="3">
        <f>MAX(U16Wgs[[#This Row],[pts5133]],U16Wgs[[#This Row],[pts5136]])</f>
        <v>36</v>
      </c>
      <c r="F24" s="3">
        <f>MIN(U16Wgs[[#This Row],[pts5133]],U16Wgs[[#This Row],[pts5136]])</f>
        <v>0</v>
      </c>
      <c r="G24" s="3">
        <f>IFERROR(VLOOKUP(U16Wgs[[#This Row],[Card]],results5133[],3,FALSE),999)</f>
        <v>999</v>
      </c>
      <c r="H24" s="3">
        <f>VLOOKUP(U16Wgs[[#This Row],[pos5133]],pointstable[],2,FALSE)</f>
        <v>0</v>
      </c>
      <c r="I24" s="3">
        <f>IFERROR(VLOOKUP(U16Wgs[[#This Row],[Card]],results5136[],3,FALSE),999)</f>
        <v>26</v>
      </c>
      <c r="J24" s="3">
        <f>VLOOKUP(U16Wgs[[#This Row],[pos5136]],pointstable[],2,FALSE)</f>
        <v>36</v>
      </c>
    </row>
    <row r="25" spans="1:10" x14ac:dyDescent="0.25">
      <c r="A25">
        <v>75361</v>
      </c>
      <c r="B25" t="s">
        <v>67</v>
      </c>
      <c r="C25" s="3" t="s">
        <v>43</v>
      </c>
      <c r="D25" s="3">
        <v>2</v>
      </c>
      <c r="E25" s="3">
        <f>MAX(U16Wgs[[#This Row],[pts5133]],U16Wgs[[#This Row],[pts5136]])</f>
        <v>80</v>
      </c>
      <c r="F25" s="3">
        <f>MIN(U16Wgs[[#This Row],[pts5133]],U16Wgs[[#This Row],[pts5136]])</f>
        <v>0</v>
      </c>
      <c r="G25" s="3">
        <f>IFERROR(VLOOKUP(U16Wgs[[#This Row],[Card]],results5133[],3,FALSE),999)</f>
        <v>999</v>
      </c>
      <c r="H25" s="3">
        <f>VLOOKUP(U16Wgs[[#This Row],[pos5133]],pointstable[],2,FALSE)</f>
        <v>0</v>
      </c>
      <c r="I25" s="3">
        <f>IFERROR(VLOOKUP(U16Wgs[[#This Row],[Card]],results5136[],3,FALSE),999)</f>
        <v>15</v>
      </c>
      <c r="J25" s="3">
        <f>VLOOKUP(U16Wgs[[#This Row],[pos5136]],pointstable[],2,FALSE)</f>
        <v>80</v>
      </c>
    </row>
    <row r="26" spans="1:10" x14ac:dyDescent="0.25">
      <c r="A26">
        <v>75556</v>
      </c>
      <c r="B26" t="s">
        <v>119</v>
      </c>
      <c r="C26" s="3" t="s">
        <v>18</v>
      </c>
      <c r="D26" s="3">
        <v>2</v>
      </c>
      <c r="E26" s="3">
        <f>MAX(U16Wgs[[#This Row],[pts5133]],U16Wgs[[#This Row],[pts5136]])</f>
        <v>130</v>
      </c>
      <c r="F26" s="3">
        <f>MIN(U16Wgs[[#This Row],[pts5133]],U16Wgs[[#This Row],[pts5136]])</f>
        <v>75</v>
      </c>
      <c r="G26" s="3">
        <f>IFERROR(VLOOKUP(U16Wgs[[#This Row],[Card]],results5133[],3,FALSE),999)</f>
        <v>16</v>
      </c>
      <c r="H26" s="3">
        <f>VLOOKUP(U16Wgs[[#This Row],[pos5133]],pointstable[],2,FALSE)</f>
        <v>75</v>
      </c>
      <c r="I26" s="3">
        <f>IFERROR(VLOOKUP(U16Wgs[[#This Row],[Card]],results5136[],3,FALSE),999)</f>
        <v>10</v>
      </c>
      <c r="J26" s="3">
        <f>VLOOKUP(U16Wgs[[#This Row],[pos5136]],pointstable[],2,FALSE)</f>
        <v>130</v>
      </c>
    </row>
    <row r="27" spans="1:10" x14ac:dyDescent="0.25">
      <c r="A27">
        <v>74601</v>
      </c>
      <c r="B27" t="s">
        <v>87</v>
      </c>
      <c r="C27" s="3" t="s">
        <v>22</v>
      </c>
      <c r="D27" s="3">
        <v>2</v>
      </c>
      <c r="E27" s="3">
        <f>MAX(U16Wgs[[#This Row],[pts5133]],U16Wgs[[#This Row],[pts5136]])</f>
        <v>0</v>
      </c>
      <c r="F27" s="3">
        <f>MIN(U16Wgs[[#This Row],[pts5133]],U16Wgs[[#This Row],[pts5136]])</f>
        <v>0</v>
      </c>
      <c r="G27" s="3">
        <f>IFERROR(VLOOKUP(U16Wgs[[#This Row],[Card]],results5133[],3,FALSE),999)</f>
        <v>999</v>
      </c>
      <c r="H27" s="3">
        <f>VLOOKUP(U16Wgs[[#This Row],[pos5133]],pointstable[],2,FALSE)</f>
        <v>0</v>
      </c>
      <c r="I27" s="3">
        <f>IFERROR(VLOOKUP(U16Wgs[[#This Row],[Card]],results5136[],3,FALSE),999)</f>
        <v>999</v>
      </c>
      <c r="J27" s="3">
        <f>VLOOKUP(U16Wgs[[#This Row],[pos5136]],pointstable[],2,FALSE)</f>
        <v>0</v>
      </c>
    </row>
    <row r="28" spans="1:10" x14ac:dyDescent="0.25">
      <c r="A28">
        <v>76810</v>
      </c>
      <c r="B28" t="s">
        <v>114</v>
      </c>
      <c r="C28" s="3" t="s">
        <v>28</v>
      </c>
      <c r="D28" s="3">
        <v>2</v>
      </c>
      <c r="E28" s="3">
        <f>MAX(U16Wgs[[#This Row],[pts5133]],U16Wgs[[#This Row],[pts5136]])</f>
        <v>55</v>
      </c>
      <c r="F28" s="3">
        <f>MIN(U16Wgs[[#This Row],[pts5133]],U16Wgs[[#This Row],[pts5136]])</f>
        <v>44</v>
      </c>
      <c r="G28" s="3">
        <f>IFERROR(VLOOKUP(U16Wgs[[#This Row],[Card]],results5133[],3,FALSE),999)</f>
        <v>23</v>
      </c>
      <c r="H28" s="3">
        <f>VLOOKUP(U16Wgs[[#This Row],[pos5133]],pointstable[],2,FALSE)</f>
        <v>44</v>
      </c>
      <c r="I28" s="3">
        <f>IFERROR(VLOOKUP(U16Wgs[[#This Row],[Card]],results5136[],3,FALSE),999)</f>
        <v>20</v>
      </c>
      <c r="J28" s="3">
        <f>VLOOKUP(U16Wgs[[#This Row],[pos5136]],pointstable[],2,FALSE)</f>
        <v>55</v>
      </c>
    </row>
    <row r="29" spans="1:10" x14ac:dyDescent="0.25">
      <c r="A29">
        <v>80543</v>
      </c>
      <c r="B29" t="s">
        <v>113</v>
      </c>
      <c r="C29" s="3" t="s">
        <v>45</v>
      </c>
      <c r="D29" s="3">
        <v>2</v>
      </c>
      <c r="E29" s="3">
        <f>MAX(U16Wgs[[#This Row],[pts5133]],U16Wgs[[#This Row],[pts5136]])</f>
        <v>44</v>
      </c>
      <c r="F29" s="3">
        <f>MIN(U16Wgs[[#This Row],[pts5133]],U16Wgs[[#This Row],[pts5136]])</f>
        <v>41</v>
      </c>
      <c r="G29" s="3">
        <f>IFERROR(VLOOKUP(U16Wgs[[#This Row],[Card]],results5133[],3,FALSE),999)</f>
        <v>24</v>
      </c>
      <c r="H29" s="3">
        <f>VLOOKUP(U16Wgs[[#This Row],[pos5133]],pointstable[],2,FALSE)</f>
        <v>41</v>
      </c>
      <c r="I29" s="3">
        <f>IFERROR(VLOOKUP(U16Wgs[[#This Row],[Card]],results5136[],3,FALSE),999)</f>
        <v>23</v>
      </c>
      <c r="J29" s="3">
        <f>VLOOKUP(U16Wgs[[#This Row],[pos5136]],pointstable[],2,FALSE)</f>
        <v>44</v>
      </c>
    </row>
    <row r="30" spans="1:10" x14ac:dyDescent="0.25">
      <c r="A30">
        <v>77469</v>
      </c>
      <c r="B30" t="s">
        <v>92</v>
      </c>
      <c r="C30" s="3" t="s">
        <v>17</v>
      </c>
      <c r="D30" s="3">
        <v>2</v>
      </c>
      <c r="E30" s="3">
        <f>MAX(U16Wgs[[#This Row],[pts5133]],U16Wgs[[#This Row],[pts5136]])</f>
        <v>32</v>
      </c>
      <c r="F30" s="3">
        <f>MIN(U16Wgs[[#This Row],[pts5133]],U16Wgs[[#This Row],[pts5136]])</f>
        <v>24</v>
      </c>
      <c r="G30" s="3">
        <f>IFERROR(VLOOKUP(U16Wgs[[#This Row],[Card]],results5133[],3,FALSE),999)</f>
        <v>28</v>
      </c>
      <c r="H30" s="3">
        <f>VLOOKUP(U16Wgs[[#This Row],[pos5133]],pointstable[],2,FALSE)</f>
        <v>32</v>
      </c>
      <c r="I30" s="3">
        <f>IFERROR(VLOOKUP(U16Wgs[[#This Row],[Card]],results5136[],3,FALSE),999)</f>
        <v>36</v>
      </c>
      <c r="J30" s="3">
        <f>VLOOKUP(U16Wgs[[#This Row],[pos5136]],pointstable[],2,FALSE)</f>
        <v>24</v>
      </c>
    </row>
    <row r="31" spans="1:10" x14ac:dyDescent="0.25">
      <c r="A31">
        <v>80883</v>
      </c>
      <c r="B31" t="s">
        <v>104</v>
      </c>
      <c r="C31" s="3" t="s">
        <v>14</v>
      </c>
      <c r="D31" s="3">
        <v>3</v>
      </c>
      <c r="E31" s="3">
        <f>MAX(U16Wgs[[#This Row],[pts5133]],U16Wgs[[#This Row],[pts5136]])</f>
        <v>70</v>
      </c>
      <c r="F31" s="3">
        <f>MIN(U16Wgs[[#This Row],[pts5133]],U16Wgs[[#This Row],[pts5136]])</f>
        <v>55</v>
      </c>
      <c r="G31" s="3">
        <f>IFERROR(VLOOKUP(U16Wgs[[#This Row],[Card]],results5133[],3,FALSE),999)</f>
        <v>20</v>
      </c>
      <c r="H31" s="3">
        <f>VLOOKUP(U16Wgs[[#This Row],[pos5133]],pointstable[],2,FALSE)</f>
        <v>55</v>
      </c>
      <c r="I31" s="3">
        <f>IFERROR(VLOOKUP(U16Wgs[[#This Row],[Card]],results5136[],3,FALSE),999)</f>
        <v>17</v>
      </c>
      <c r="J31" s="3">
        <f>VLOOKUP(U16Wgs[[#This Row],[pos5136]],pointstable[],2,FALSE)</f>
        <v>70</v>
      </c>
    </row>
    <row r="32" spans="1:10" x14ac:dyDescent="0.25">
      <c r="A32">
        <v>81556</v>
      </c>
      <c r="B32" t="s">
        <v>179</v>
      </c>
      <c r="C32" s="3" t="s">
        <v>19</v>
      </c>
      <c r="D32" s="3">
        <v>3</v>
      </c>
      <c r="E32" s="3">
        <f>MAX(U16Wgs[[#This Row],[pts5133]],U16Wgs[[#This Row],[pts5136]])</f>
        <v>75</v>
      </c>
      <c r="F32" s="3">
        <f>MIN(U16Wgs[[#This Row],[pts5133]],U16Wgs[[#This Row],[pts5136]])</f>
        <v>47</v>
      </c>
      <c r="G32" s="3">
        <f>IFERROR(VLOOKUP(U16Wgs[[#This Row],[Card]],results5133[],3,FALSE),999)</f>
        <v>22</v>
      </c>
      <c r="H32" s="3">
        <f>VLOOKUP(U16Wgs[[#This Row],[pos5133]],pointstable[],2,FALSE)</f>
        <v>47</v>
      </c>
      <c r="I32" s="3">
        <f>IFERROR(VLOOKUP(U16Wgs[[#This Row],[Card]],results5136[],3,FALSE),999)</f>
        <v>16</v>
      </c>
      <c r="J32" s="3">
        <f>VLOOKUP(U16Wgs[[#This Row],[pos5136]],pointstable[],2,FALSE)</f>
        <v>75</v>
      </c>
    </row>
    <row r="33" spans="1:10" x14ac:dyDescent="0.25">
      <c r="A33">
        <v>75524</v>
      </c>
      <c r="B33" t="s">
        <v>160</v>
      </c>
      <c r="C33" s="3" t="s">
        <v>16</v>
      </c>
      <c r="D33" s="3">
        <v>2</v>
      </c>
      <c r="E33" s="3">
        <f>MAX(U16Wgs[[#This Row],[pts5133]],U16Wgs[[#This Row],[pts5136]])</f>
        <v>14</v>
      </c>
      <c r="F33" s="3">
        <f>MIN(U16Wgs[[#This Row],[pts5133]],U16Wgs[[#This Row],[pts5136]])</f>
        <v>12</v>
      </c>
      <c r="G33" s="3">
        <f>IFERROR(VLOOKUP(U16Wgs[[#This Row],[Card]],results5133[],3,FALSE),999)</f>
        <v>46</v>
      </c>
      <c r="H33" s="3">
        <f>VLOOKUP(U16Wgs[[#This Row],[pos5133]],pointstable[],2,FALSE)</f>
        <v>14</v>
      </c>
      <c r="I33" s="3">
        <f>IFERROR(VLOOKUP(U16Wgs[[#This Row],[Card]],results5136[],3,FALSE),999)</f>
        <v>48</v>
      </c>
      <c r="J33" s="3">
        <f>VLOOKUP(U16Wgs[[#This Row],[pos5136]],pointstable[],2,FALSE)</f>
        <v>12</v>
      </c>
    </row>
    <row r="34" spans="1:10" x14ac:dyDescent="0.25">
      <c r="A34">
        <v>80972</v>
      </c>
      <c r="B34" t="s">
        <v>111</v>
      </c>
      <c r="C34" s="3" t="s">
        <v>19</v>
      </c>
      <c r="D34" s="3">
        <v>3</v>
      </c>
      <c r="E34" s="3">
        <f>MAX(U16Wgs[[#This Row],[pts5133]],U16Wgs[[#This Row],[pts5136]])</f>
        <v>60</v>
      </c>
      <c r="F34" s="3">
        <f>MIN(U16Wgs[[#This Row],[pts5133]],U16Wgs[[#This Row],[pts5136]])</f>
        <v>51</v>
      </c>
      <c r="G34" s="3">
        <f>IFERROR(VLOOKUP(U16Wgs[[#This Row],[Card]],results5133[],3,FALSE),999)</f>
        <v>21</v>
      </c>
      <c r="H34" s="3">
        <f>VLOOKUP(U16Wgs[[#This Row],[pos5133]],pointstable[],2,FALSE)</f>
        <v>51</v>
      </c>
      <c r="I34" s="3">
        <f>IFERROR(VLOOKUP(U16Wgs[[#This Row],[Card]],results5136[],3,FALSE),999)</f>
        <v>19</v>
      </c>
      <c r="J34" s="3">
        <f>VLOOKUP(U16Wgs[[#This Row],[pos5136]],pointstable[],2,FALSE)</f>
        <v>60</v>
      </c>
    </row>
    <row r="35" spans="1:10" x14ac:dyDescent="0.25">
      <c r="A35">
        <v>78824</v>
      </c>
      <c r="B35" t="s">
        <v>95</v>
      </c>
      <c r="C35" s="3" t="s">
        <v>45</v>
      </c>
      <c r="D35" s="3">
        <v>2</v>
      </c>
      <c r="E35" s="3">
        <f>MAX(U16Wgs[[#This Row],[pts5133]],U16Wgs[[#This Row],[pts5136]])</f>
        <v>120</v>
      </c>
      <c r="F35" s="3">
        <f>MIN(U16Wgs[[#This Row],[pts5133]],U16Wgs[[#This Row],[pts5136]])</f>
        <v>18</v>
      </c>
      <c r="G35" s="3">
        <f>IFERROR(VLOOKUP(U16Wgs[[#This Row],[Card]],results5133[],3,FALSE),999)</f>
        <v>11</v>
      </c>
      <c r="H35" s="3">
        <f>VLOOKUP(U16Wgs[[#This Row],[pos5133]],pointstable[],2,FALSE)</f>
        <v>120</v>
      </c>
      <c r="I35" s="3">
        <f>IFERROR(VLOOKUP(U16Wgs[[#This Row],[Card]],results5136[],3,FALSE),999)</f>
        <v>42</v>
      </c>
      <c r="J35" s="3">
        <f>VLOOKUP(U16Wgs[[#This Row],[pos5136]],pointstable[],2,FALSE)</f>
        <v>18</v>
      </c>
    </row>
    <row r="36" spans="1:10" x14ac:dyDescent="0.25">
      <c r="A36">
        <v>77192</v>
      </c>
      <c r="B36" t="s">
        <v>97</v>
      </c>
      <c r="C36" s="3" t="s">
        <v>20</v>
      </c>
      <c r="D36" s="3">
        <v>2</v>
      </c>
      <c r="E36" s="3">
        <f>MAX(U16Wgs[[#This Row],[pts5133]],U16Wgs[[#This Row],[pts5136]])</f>
        <v>30</v>
      </c>
      <c r="F36" s="3">
        <f>MIN(U16Wgs[[#This Row],[pts5133]],U16Wgs[[#This Row],[pts5136]])</f>
        <v>19</v>
      </c>
      <c r="G36" s="3">
        <f>IFERROR(VLOOKUP(U16Wgs[[#This Row],[Card]],results5133[],3,FALSE),999)</f>
        <v>41</v>
      </c>
      <c r="H36" s="3">
        <f>VLOOKUP(U16Wgs[[#This Row],[pos5133]],pointstable[],2,FALSE)</f>
        <v>19</v>
      </c>
      <c r="I36" s="3">
        <f>IFERROR(VLOOKUP(U16Wgs[[#This Row],[Card]],results5136[],3,FALSE),999)</f>
        <v>30</v>
      </c>
      <c r="J36" s="3">
        <f>VLOOKUP(U16Wgs[[#This Row],[pos5136]],pointstable[],2,FALSE)</f>
        <v>30</v>
      </c>
    </row>
    <row r="37" spans="1:10" x14ac:dyDescent="0.25">
      <c r="A37">
        <v>80959</v>
      </c>
      <c r="B37" t="s">
        <v>130</v>
      </c>
      <c r="C37" s="3" t="s">
        <v>19</v>
      </c>
      <c r="D37" s="3">
        <v>3</v>
      </c>
      <c r="E37" s="3">
        <f>MAX(U16Wgs[[#This Row],[pts5133]],U16Wgs[[#This Row],[pts5136]])</f>
        <v>47</v>
      </c>
      <c r="F37" s="3">
        <f>MIN(U16Wgs[[#This Row],[pts5133]],U16Wgs[[#This Row],[pts5136]])</f>
        <v>25</v>
      </c>
      <c r="G37" s="3">
        <f>IFERROR(VLOOKUP(U16Wgs[[#This Row],[Card]],results5133[],3,FALSE),999)</f>
        <v>35</v>
      </c>
      <c r="H37" s="3">
        <f>VLOOKUP(U16Wgs[[#This Row],[pos5133]],pointstable[],2,FALSE)</f>
        <v>25</v>
      </c>
      <c r="I37" s="3">
        <f>IFERROR(VLOOKUP(U16Wgs[[#This Row],[Card]],results5136[],3,FALSE),999)</f>
        <v>22</v>
      </c>
      <c r="J37" s="3">
        <f>VLOOKUP(U16Wgs[[#This Row],[pos5136]],pointstable[],2,FALSE)</f>
        <v>47</v>
      </c>
    </row>
    <row r="38" spans="1:10" x14ac:dyDescent="0.25">
      <c r="A38">
        <v>82058</v>
      </c>
      <c r="B38" t="s">
        <v>83</v>
      </c>
      <c r="C38" s="3" t="s">
        <v>14</v>
      </c>
      <c r="D38" s="3">
        <v>3</v>
      </c>
      <c r="E38" s="3">
        <f>MAX(U16Wgs[[#This Row],[pts5133]],U16Wgs[[#This Row],[pts5136]])</f>
        <v>0</v>
      </c>
      <c r="F38" s="3">
        <f>MIN(U16Wgs[[#This Row],[pts5133]],U16Wgs[[#This Row],[pts5136]])</f>
        <v>0</v>
      </c>
      <c r="G38" s="3">
        <f>IFERROR(VLOOKUP(U16Wgs[[#This Row],[Card]],results5133[],3,FALSE),999)</f>
        <v>999</v>
      </c>
      <c r="H38" s="3">
        <f>VLOOKUP(U16Wgs[[#This Row],[pos5133]],pointstable[],2,FALSE)</f>
        <v>0</v>
      </c>
      <c r="I38" s="3">
        <f>IFERROR(VLOOKUP(U16Wgs[[#This Row],[Card]],results5136[],3,FALSE),999)</f>
        <v>999</v>
      </c>
      <c r="J38" s="3">
        <f>VLOOKUP(U16Wgs[[#This Row],[pos5136]],pointstable[],2,FALSE)</f>
        <v>0</v>
      </c>
    </row>
    <row r="39" spans="1:10" x14ac:dyDescent="0.25">
      <c r="A39">
        <v>78745</v>
      </c>
      <c r="B39" t="s">
        <v>80</v>
      </c>
      <c r="C39" s="3" t="s">
        <v>37</v>
      </c>
      <c r="D39" s="3">
        <v>2</v>
      </c>
      <c r="E39" s="3">
        <f>MAX(U16Wgs[[#This Row],[pts5133]],U16Wgs[[#This Row],[pts5136]])</f>
        <v>26</v>
      </c>
      <c r="F39" s="3">
        <f>MIN(U16Wgs[[#This Row],[pts5133]],U16Wgs[[#This Row],[pts5136]])</f>
        <v>0</v>
      </c>
      <c r="G39" s="3">
        <f>IFERROR(VLOOKUP(U16Wgs[[#This Row],[Card]],results5133[],3,FALSE),999)</f>
        <v>34</v>
      </c>
      <c r="H39" s="3">
        <f>VLOOKUP(U16Wgs[[#This Row],[pos5133]],pointstable[],2,FALSE)</f>
        <v>26</v>
      </c>
      <c r="I39" s="3">
        <f>IFERROR(VLOOKUP(U16Wgs[[#This Row],[Card]],results5136[],3,FALSE),999)</f>
        <v>999</v>
      </c>
      <c r="J39" s="3">
        <f>VLOOKUP(U16Wgs[[#This Row],[pos5136]],pointstable[],2,FALSE)</f>
        <v>0</v>
      </c>
    </row>
    <row r="40" spans="1:10" x14ac:dyDescent="0.25">
      <c r="A40">
        <v>76255</v>
      </c>
      <c r="B40" t="s">
        <v>116</v>
      </c>
      <c r="C40" s="3" t="s">
        <v>14</v>
      </c>
      <c r="D40" s="3">
        <v>2</v>
      </c>
      <c r="E40" s="3">
        <f>MAX(U16Wgs[[#This Row],[pts5133]],U16Wgs[[#This Row],[pts5136]])</f>
        <v>41</v>
      </c>
      <c r="F40" s="3">
        <f>MIN(U16Wgs[[#This Row],[pts5133]],U16Wgs[[#This Row],[pts5136]])</f>
        <v>29</v>
      </c>
      <c r="G40" s="3">
        <f>IFERROR(VLOOKUP(U16Wgs[[#This Row],[Card]],results5133[],3,FALSE),999)</f>
        <v>31</v>
      </c>
      <c r="H40" s="3">
        <f>VLOOKUP(U16Wgs[[#This Row],[pos5133]],pointstable[],2,FALSE)</f>
        <v>29</v>
      </c>
      <c r="I40" s="3">
        <f>IFERROR(VLOOKUP(U16Wgs[[#This Row],[Card]],results5136[],3,FALSE),999)</f>
        <v>24</v>
      </c>
      <c r="J40" s="3">
        <f>VLOOKUP(U16Wgs[[#This Row],[pos5136]],pointstable[],2,FALSE)</f>
        <v>41</v>
      </c>
    </row>
    <row r="41" spans="1:10" x14ac:dyDescent="0.25">
      <c r="A41">
        <v>78558</v>
      </c>
      <c r="B41" t="s">
        <v>103</v>
      </c>
      <c r="C41" s="3" t="s">
        <v>14</v>
      </c>
      <c r="D41" s="3">
        <v>2</v>
      </c>
      <c r="E41" s="3">
        <f>MAX(U16Wgs[[#This Row],[pts5133]],U16Wgs[[#This Row],[pts5136]])</f>
        <v>30</v>
      </c>
      <c r="F41" s="3">
        <f>MIN(U16Wgs[[#This Row],[pts5133]],U16Wgs[[#This Row],[pts5136]])</f>
        <v>28</v>
      </c>
      <c r="G41" s="3">
        <f>IFERROR(VLOOKUP(U16Wgs[[#This Row],[Card]],results5133[],3,FALSE),999)</f>
        <v>30</v>
      </c>
      <c r="H41" s="3">
        <f>VLOOKUP(U16Wgs[[#This Row],[pos5133]],pointstable[],2,FALSE)</f>
        <v>30</v>
      </c>
      <c r="I41" s="3">
        <f>IFERROR(VLOOKUP(U16Wgs[[#This Row],[Card]],results5136[],3,FALSE),999)</f>
        <v>32</v>
      </c>
      <c r="J41" s="3">
        <f>VLOOKUP(U16Wgs[[#This Row],[pos5136]],pointstable[],2,FALSE)</f>
        <v>28</v>
      </c>
    </row>
    <row r="42" spans="1:10" x14ac:dyDescent="0.25">
      <c r="A42">
        <v>77393</v>
      </c>
      <c r="B42" t="s">
        <v>94</v>
      </c>
      <c r="C42" s="3" t="s">
        <v>20</v>
      </c>
      <c r="D42" s="3">
        <v>2</v>
      </c>
      <c r="E42" s="3">
        <f>MAX(U16Wgs[[#This Row],[pts5133]],U16Wgs[[#This Row],[pts5136]])</f>
        <v>28</v>
      </c>
      <c r="F42" s="3">
        <f>MIN(U16Wgs[[#This Row],[pts5133]],U16Wgs[[#This Row],[pts5136]])</f>
        <v>22</v>
      </c>
      <c r="G42" s="3">
        <f>IFERROR(VLOOKUP(U16Wgs[[#This Row],[Card]],results5133[],3,FALSE),999)</f>
        <v>32</v>
      </c>
      <c r="H42" s="3">
        <f>VLOOKUP(U16Wgs[[#This Row],[pos5133]],pointstable[],2,FALSE)</f>
        <v>28</v>
      </c>
      <c r="I42" s="3">
        <f>IFERROR(VLOOKUP(U16Wgs[[#This Row],[Card]],results5136[],3,FALSE),999)</f>
        <v>38</v>
      </c>
      <c r="J42" s="3">
        <f>VLOOKUP(U16Wgs[[#This Row],[pos5136]],pointstable[],2,FALSE)</f>
        <v>22</v>
      </c>
    </row>
    <row r="43" spans="1:10" x14ac:dyDescent="0.25">
      <c r="A43">
        <v>74658</v>
      </c>
      <c r="B43" t="s">
        <v>132</v>
      </c>
      <c r="C43" s="3" t="s">
        <v>14</v>
      </c>
      <c r="D43" s="3">
        <v>2</v>
      </c>
      <c r="E43" s="3">
        <f>MAX(U16Wgs[[#This Row],[pts5133]],U16Wgs[[#This Row],[pts5136]])</f>
        <v>31</v>
      </c>
      <c r="F43" s="3">
        <f>MIN(U16Wgs[[#This Row],[pts5133]],U16Wgs[[#This Row],[pts5136]])</f>
        <v>23</v>
      </c>
      <c r="G43" s="3">
        <f>IFERROR(VLOOKUP(U16Wgs[[#This Row],[Card]],results5133[],3,FALSE),999)</f>
        <v>29</v>
      </c>
      <c r="H43" s="3">
        <f>VLOOKUP(U16Wgs[[#This Row],[pos5133]],pointstable[],2,FALSE)</f>
        <v>31</v>
      </c>
      <c r="I43" s="3">
        <f>IFERROR(VLOOKUP(U16Wgs[[#This Row],[Card]],results5136[],3,FALSE),999)</f>
        <v>37</v>
      </c>
      <c r="J43" s="3">
        <f>VLOOKUP(U16Wgs[[#This Row],[pos5136]],pointstable[],2,FALSE)</f>
        <v>23</v>
      </c>
    </row>
    <row r="44" spans="1:10" x14ac:dyDescent="0.25">
      <c r="A44">
        <v>76769</v>
      </c>
      <c r="B44" t="s">
        <v>85</v>
      </c>
      <c r="C44" s="3" t="s">
        <v>17</v>
      </c>
      <c r="D44" s="3">
        <v>2</v>
      </c>
      <c r="E44" s="3">
        <f>MAX(U16Wgs[[#This Row],[pts5133]],U16Wgs[[#This Row],[pts5136]])</f>
        <v>0</v>
      </c>
      <c r="F44" s="3">
        <f>MIN(U16Wgs[[#This Row],[pts5133]],U16Wgs[[#This Row],[pts5136]])</f>
        <v>0</v>
      </c>
      <c r="G44" s="3">
        <f>IFERROR(VLOOKUP(U16Wgs[[#This Row],[Card]],results5133[],3,FALSE),999)</f>
        <v>999</v>
      </c>
      <c r="H44" s="3">
        <f>VLOOKUP(U16Wgs[[#This Row],[pos5133]],pointstable[],2,FALSE)</f>
        <v>0</v>
      </c>
      <c r="I44" s="3">
        <f>IFERROR(VLOOKUP(U16Wgs[[#This Row],[Card]],results5136[],3,FALSE),999)</f>
        <v>999</v>
      </c>
      <c r="J44" s="3">
        <f>VLOOKUP(U16Wgs[[#This Row],[pos5136]],pointstable[],2,FALSE)</f>
        <v>0</v>
      </c>
    </row>
    <row r="45" spans="1:10" x14ac:dyDescent="0.25">
      <c r="A45">
        <v>81725</v>
      </c>
      <c r="B45" t="s">
        <v>82</v>
      </c>
      <c r="C45" s="3" t="s">
        <v>15</v>
      </c>
      <c r="D45" s="3">
        <v>3</v>
      </c>
      <c r="E45" s="3">
        <f>MAX(U16Wgs[[#This Row],[pts5133]],U16Wgs[[#This Row],[pts5136]])</f>
        <v>38</v>
      </c>
      <c r="F45" s="3">
        <f>MIN(U16Wgs[[#This Row],[pts5133]],U16Wgs[[#This Row],[pts5136]])</f>
        <v>0</v>
      </c>
      <c r="G45" s="3">
        <f>IFERROR(VLOOKUP(U16Wgs[[#This Row],[Card]],results5133[],3,FALSE),999)</f>
        <v>25</v>
      </c>
      <c r="H45" s="3">
        <f>VLOOKUP(U16Wgs[[#This Row],[pos5133]],pointstable[],2,FALSE)</f>
        <v>38</v>
      </c>
      <c r="I45" s="3">
        <f>IFERROR(VLOOKUP(U16Wgs[[#This Row],[Card]],results5136[],3,FALSE),999)</f>
        <v>999</v>
      </c>
      <c r="J45" s="3">
        <f>VLOOKUP(U16Wgs[[#This Row],[pos5136]],pointstable[],2,FALSE)</f>
        <v>0</v>
      </c>
    </row>
    <row r="46" spans="1:10" x14ac:dyDescent="0.25">
      <c r="A46" s="16">
        <v>80895</v>
      </c>
      <c r="B46" s="18" t="s">
        <v>120</v>
      </c>
      <c r="C46" s="3" t="s">
        <v>17</v>
      </c>
      <c r="D46" s="3">
        <v>3</v>
      </c>
      <c r="E46" s="3">
        <f>MAX(U16Wgs[[#This Row],[pts5133]],U16Wgs[[#This Row],[pts5136]])</f>
        <v>29</v>
      </c>
      <c r="F46" s="3">
        <f>MIN(U16Wgs[[#This Row],[pts5133]],U16Wgs[[#This Row],[pts5136]])</f>
        <v>16</v>
      </c>
      <c r="G46" s="3">
        <f>IFERROR(VLOOKUP(U16Wgs[[#This Row],[Card]],results5133[],3,FALSE),999)</f>
        <v>44</v>
      </c>
      <c r="H46" s="3">
        <f>VLOOKUP(U16Wgs[[#This Row],[pos5133]],pointstable[],2,FALSE)</f>
        <v>16</v>
      </c>
      <c r="I46" s="3">
        <f>IFERROR(VLOOKUP(U16Wgs[[#This Row],[Card]],results5136[],3,FALSE),999)</f>
        <v>31</v>
      </c>
      <c r="J46" s="3">
        <f>VLOOKUP(U16Wgs[[#This Row],[pos5136]],pointstable[],2,FALSE)</f>
        <v>29</v>
      </c>
    </row>
    <row r="47" spans="1:10" x14ac:dyDescent="0.25">
      <c r="A47">
        <v>80880</v>
      </c>
      <c r="B47" t="s">
        <v>101</v>
      </c>
      <c r="C47" s="3" t="s">
        <v>14</v>
      </c>
      <c r="D47" s="3">
        <v>3</v>
      </c>
      <c r="E47" s="3">
        <f>MAX(U16Wgs[[#This Row],[pts5133]],U16Wgs[[#This Row],[pts5136]])</f>
        <v>32</v>
      </c>
      <c r="F47" s="3">
        <f>MIN(U16Wgs[[#This Row],[pts5133]],U16Wgs[[#This Row],[pts5136]])</f>
        <v>0</v>
      </c>
      <c r="G47" s="3">
        <f>IFERROR(VLOOKUP(U16Wgs[[#This Row],[Card]],results5133[],3,FALSE),999)</f>
        <v>999</v>
      </c>
      <c r="H47" s="3">
        <f>VLOOKUP(U16Wgs[[#This Row],[pos5133]],pointstable[],2,FALSE)</f>
        <v>0</v>
      </c>
      <c r="I47" s="3">
        <f>IFERROR(VLOOKUP(U16Wgs[[#This Row],[Card]],results5136[],3,FALSE),999)</f>
        <v>28</v>
      </c>
      <c r="J47" s="3">
        <f>VLOOKUP(U16Wgs[[#This Row],[pos5136]],pointstable[],2,FALSE)</f>
        <v>32</v>
      </c>
    </row>
    <row r="48" spans="1:10" x14ac:dyDescent="0.25">
      <c r="A48">
        <v>77287</v>
      </c>
      <c r="B48" t="s">
        <v>118</v>
      </c>
      <c r="C48" s="3" t="s">
        <v>15</v>
      </c>
      <c r="D48" s="3">
        <v>2</v>
      </c>
      <c r="E48" s="3">
        <f>MAX(U16Wgs[[#This Row],[pts5133]],U16Wgs[[#This Row],[pts5136]])</f>
        <v>20</v>
      </c>
      <c r="F48" s="3">
        <f>MIN(U16Wgs[[#This Row],[pts5133]],U16Wgs[[#This Row],[pts5136]])</f>
        <v>0</v>
      </c>
      <c r="G48" s="3">
        <f>IFERROR(VLOOKUP(U16Wgs[[#This Row],[Card]],results5133[],3,FALSE),999)</f>
        <v>40</v>
      </c>
      <c r="H48" s="3">
        <f>VLOOKUP(U16Wgs[[#This Row],[pos5133]],pointstable[],2,FALSE)</f>
        <v>20</v>
      </c>
      <c r="I48" s="3">
        <f>IFERROR(VLOOKUP(U16Wgs[[#This Row],[Card]],results5136[],3,FALSE),999)</f>
        <v>999</v>
      </c>
      <c r="J48" s="3">
        <f>VLOOKUP(U16Wgs[[#This Row],[pos5136]],pointstable[],2,FALSE)</f>
        <v>0</v>
      </c>
    </row>
    <row r="49" spans="1:10" x14ac:dyDescent="0.25">
      <c r="A49">
        <v>77306</v>
      </c>
      <c r="B49" t="s">
        <v>143</v>
      </c>
      <c r="C49" s="3" t="s">
        <v>50</v>
      </c>
      <c r="D49" s="3">
        <v>2</v>
      </c>
      <c r="E49" s="3">
        <f>MAX(U16Wgs[[#This Row],[pts5133]],U16Wgs[[#This Row],[pts5136]])</f>
        <v>22</v>
      </c>
      <c r="F49" s="3">
        <f>MIN(U16Wgs[[#This Row],[pts5133]],U16Wgs[[#This Row],[pts5136]])</f>
        <v>21</v>
      </c>
      <c r="G49" s="3">
        <f>IFERROR(VLOOKUP(U16Wgs[[#This Row],[Card]],results5133[],3,FALSE),999)</f>
        <v>38</v>
      </c>
      <c r="H49" s="3">
        <f>VLOOKUP(U16Wgs[[#This Row],[pos5133]],pointstable[],2,FALSE)</f>
        <v>22</v>
      </c>
      <c r="I49" s="3">
        <f>IFERROR(VLOOKUP(U16Wgs[[#This Row],[Card]],results5136[],3,FALSE),999)</f>
        <v>39</v>
      </c>
      <c r="J49" s="3">
        <f>VLOOKUP(U16Wgs[[#This Row],[pos5136]],pointstable[],2,FALSE)</f>
        <v>21</v>
      </c>
    </row>
    <row r="50" spans="1:10" x14ac:dyDescent="0.25">
      <c r="A50">
        <v>85771</v>
      </c>
      <c r="B50" t="s">
        <v>134</v>
      </c>
      <c r="C50" s="3" t="s">
        <v>14</v>
      </c>
      <c r="D50" s="3">
        <v>2</v>
      </c>
      <c r="E50" s="3">
        <f>MAX(U16Wgs[[#This Row],[pts5133]],U16Wgs[[#This Row],[pts5136]])</f>
        <v>25</v>
      </c>
      <c r="F50" s="3">
        <f>MIN(U16Wgs[[#This Row],[pts5133]],U16Wgs[[#This Row],[pts5136]])</f>
        <v>24</v>
      </c>
      <c r="G50" s="3">
        <f>IFERROR(VLOOKUP(U16Wgs[[#This Row],[Card]],results5133[],3,FALSE),999)</f>
        <v>36</v>
      </c>
      <c r="H50" s="3">
        <f>VLOOKUP(U16Wgs[[#This Row],[pos5133]],pointstable[],2,FALSE)</f>
        <v>24</v>
      </c>
      <c r="I50" s="3">
        <f>IFERROR(VLOOKUP(U16Wgs[[#This Row],[Card]],results5136[],3,FALSE),999)</f>
        <v>35</v>
      </c>
      <c r="J50" s="3">
        <f>VLOOKUP(U16Wgs[[#This Row],[pos5136]],pointstable[],2,FALSE)</f>
        <v>25</v>
      </c>
    </row>
    <row r="51" spans="1:10" x14ac:dyDescent="0.25">
      <c r="A51">
        <v>85769</v>
      </c>
      <c r="B51" t="s">
        <v>135</v>
      </c>
      <c r="C51" s="3" t="s">
        <v>14</v>
      </c>
      <c r="D51" s="3">
        <v>2</v>
      </c>
      <c r="E51" s="3">
        <f>MAX(U16Wgs[[#This Row],[pts5133]],U16Wgs[[#This Row],[pts5136]])</f>
        <v>31</v>
      </c>
      <c r="F51" s="3">
        <f>MIN(U16Wgs[[#This Row],[pts5133]],U16Wgs[[#This Row],[pts5136]])</f>
        <v>0</v>
      </c>
      <c r="G51" s="3">
        <f>IFERROR(VLOOKUP(U16Wgs[[#This Row],[Card]],results5133[],3,FALSE),999)</f>
        <v>999</v>
      </c>
      <c r="H51" s="3">
        <f>VLOOKUP(U16Wgs[[#This Row],[pos5133]],pointstable[],2,FALSE)</f>
        <v>0</v>
      </c>
      <c r="I51" s="3">
        <f>IFERROR(VLOOKUP(U16Wgs[[#This Row],[Card]],results5136[],3,FALSE),999)</f>
        <v>29</v>
      </c>
      <c r="J51" s="3">
        <f>VLOOKUP(U16Wgs[[#This Row],[pos5136]],pointstable[],2,FALSE)</f>
        <v>31</v>
      </c>
    </row>
    <row r="52" spans="1:10" x14ac:dyDescent="0.25">
      <c r="A52">
        <v>74981</v>
      </c>
      <c r="B52" t="s">
        <v>124</v>
      </c>
      <c r="C52" s="3" t="s">
        <v>22</v>
      </c>
      <c r="D52" s="3">
        <v>2</v>
      </c>
      <c r="E52" s="3">
        <f>MAX(U16Wgs[[#This Row],[pts5133]],U16Wgs[[#This Row],[pts5136]])</f>
        <v>38</v>
      </c>
      <c r="F52" s="3">
        <f>MIN(U16Wgs[[#This Row],[pts5133]],U16Wgs[[#This Row],[pts5136]])</f>
        <v>34</v>
      </c>
      <c r="G52" s="3">
        <f>IFERROR(VLOOKUP(U16Wgs[[#This Row],[Card]],results5133[],3,FALSE),999)</f>
        <v>27</v>
      </c>
      <c r="H52" s="3">
        <f>VLOOKUP(U16Wgs[[#This Row],[pos5133]],pointstable[],2,FALSE)</f>
        <v>34</v>
      </c>
      <c r="I52" s="3">
        <f>IFERROR(VLOOKUP(U16Wgs[[#This Row],[Card]],results5136[],3,FALSE),999)</f>
        <v>25</v>
      </c>
      <c r="J52" s="3">
        <f>VLOOKUP(U16Wgs[[#This Row],[pos5136]],pointstable[],2,FALSE)</f>
        <v>38</v>
      </c>
    </row>
    <row r="53" spans="1:10" x14ac:dyDescent="0.25">
      <c r="A53">
        <v>78412</v>
      </c>
      <c r="B53" t="s">
        <v>126</v>
      </c>
      <c r="C53" s="3" t="s">
        <v>28</v>
      </c>
      <c r="D53" s="3">
        <v>3</v>
      </c>
      <c r="E53" s="3">
        <f>MAX(U16Wgs[[#This Row],[pts5133]],U16Wgs[[#This Row],[pts5136]])</f>
        <v>15</v>
      </c>
      <c r="F53" s="3">
        <f>MIN(U16Wgs[[#This Row],[pts5133]],U16Wgs[[#This Row],[pts5136]])</f>
        <v>0</v>
      </c>
      <c r="G53" s="3">
        <f>IFERROR(VLOOKUP(U16Wgs[[#This Row],[Card]],results5133[],3,FALSE),999)</f>
        <v>999</v>
      </c>
      <c r="H53" s="3">
        <f>VLOOKUP(U16Wgs[[#This Row],[pos5133]],pointstable[],2,FALSE)</f>
        <v>0</v>
      </c>
      <c r="I53" s="3">
        <f>IFERROR(VLOOKUP(U16Wgs[[#This Row],[Card]],results5136[],3,FALSE),999)</f>
        <v>45</v>
      </c>
      <c r="J53" s="3">
        <f>VLOOKUP(U16Wgs[[#This Row],[pos5136]],pointstable[],2,FALSE)</f>
        <v>15</v>
      </c>
    </row>
    <row r="54" spans="1:10" x14ac:dyDescent="0.25">
      <c r="A54">
        <v>80889</v>
      </c>
      <c r="B54" t="s">
        <v>139</v>
      </c>
      <c r="C54" s="3" t="s">
        <v>17</v>
      </c>
      <c r="D54" s="3">
        <v>3</v>
      </c>
      <c r="E54" s="3">
        <f>MAX(U16Wgs[[#This Row],[pts5133]],U16Wgs[[#This Row],[pts5136]])</f>
        <v>27</v>
      </c>
      <c r="F54" s="3">
        <f>MIN(U16Wgs[[#This Row],[pts5133]],U16Wgs[[#This Row],[pts5136]])</f>
        <v>20</v>
      </c>
      <c r="G54" s="3">
        <f>IFERROR(VLOOKUP(U16Wgs[[#This Row],[Card]],results5133[],3,FALSE),999)</f>
        <v>33</v>
      </c>
      <c r="H54" s="3">
        <f>VLOOKUP(U16Wgs[[#This Row],[pos5133]],pointstable[],2,FALSE)</f>
        <v>27</v>
      </c>
      <c r="I54" s="3">
        <f>IFERROR(VLOOKUP(U16Wgs[[#This Row],[Card]],results5136[],3,FALSE),999)</f>
        <v>40</v>
      </c>
      <c r="J54" s="3">
        <f>VLOOKUP(U16Wgs[[#This Row],[pos5136]],pointstable[],2,FALSE)</f>
        <v>20</v>
      </c>
    </row>
    <row r="55" spans="1:10" x14ac:dyDescent="0.25">
      <c r="A55">
        <v>81195</v>
      </c>
      <c r="B55" t="s">
        <v>176</v>
      </c>
      <c r="C55" s="3" t="s">
        <v>17</v>
      </c>
      <c r="D55" s="3">
        <v>3</v>
      </c>
      <c r="E55" s="3">
        <f>MAX(U16Wgs[[#This Row],[pts5133]],U16Wgs[[#This Row],[pts5136]])</f>
        <v>19</v>
      </c>
      <c r="F55" s="3">
        <f>MIN(U16Wgs[[#This Row],[pts5133]],U16Wgs[[#This Row],[pts5136]])</f>
        <v>12</v>
      </c>
      <c r="G55" s="3">
        <f>IFERROR(VLOOKUP(U16Wgs[[#This Row],[Card]],results5133[],3,FALSE),999)</f>
        <v>48</v>
      </c>
      <c r="H55" s="3">
        <f>VLOOKUP(U16Wgs[[#This Row],[pos5133]],pointstable[],2,FALSE)</f>
        <v>12</v>
      </c>
      <c r="I55" s="3">
        <f>IFERROR(VLOOKUP(U16Wgs[[#This Row],[Card]],results5136[],3,FALSE),999)</f>
        <v>41</v>
      </c>
      <c r="J55" s="3">
        <f>VLOOKUP(U16Wgs[[#This Row],[pos5136]],pointstable[],2,FALSE)</f>
        <v>19</v>
      </c>
    </row>
    <row r="56" spans="1:10" x14ac:dyDescent="0.25">
      <c r="A56">
        <v>82165</v>
      </c>
      <c r="B56" t="s">
        <v>123</v>
      </c>
      <c r="C56" s="3" t="s">
        <v>49</v>
      </c>
      <c r="D56" s="3">
        <v>3</v>
      </c>
      <c r="E56" s="3">
        <f>MAX(U16Wgs[[#This Row],[pts5133]],U16Wgs[[#This Row],[pts5136]])</f>
        <v>13</v>
      </c>
      <c r="F56" s="3">
        <f>MIN(U16Wgs[[#This Row],[pts5133]],U16Wgs[[#This Row],[pts5136]])</f>
        <v>0</v>
      </c>
      <c r="G56" s="3">
        <f>IFERROR(VLOOKUP(U16Wgs[[#This Row],[Card]],results5133[],3,FALSE),999)</f>
        <v>47</v>
      </c>
      <c r="H56" s="3">
        <f>VLOOKUP(U16Wgs[[#This Row],[pos5133]],pointstable[],2,FALSE)</f>
        <v>13</v>
      </c>
      <c r="I56" s="3">
        <f>IFERROR(VLOOKUP(U16Wgs[[#This Row],[Card]],results5136[],3,FALSE),999)</f>
        <v>999</v>
      </c>
      <c r="J56" s="3">
        <f>VLOOKUP(U16Wgs[[#This Row],[pos5136]],pointstable[],2,FALSE)</f>
        <v>0</v>
      </c>
    </row>
    <row r="57" spans="1:10" x14ac:dyDescent="0.25">
      <c r="A57">
        <v>80882</v>
      </c>
      <c r="B57" t="s">
        <v>128</v>
      </c>
      <c r="C57" s="3" t="s">
        <v>14</v>
      </c>
      <c r="D57" s="3">
        <v>3</v>
      </c>
      <c r="E57" s="3">
        <f>MAX(U16Wgs[[#This Row],[pts5133]],U16Wgs[[#This Row],[pts5136]])</f>
        <v>26</v>
      </c>
      <c r="F57" s="3">
        <f>MIN(U16Wgs[[#This Row],[pts5133]],U16Wgs[[#This Row],[pts5136]])</f>
        <v>21</v>
      </c>
      <c r="G57" s="3">
        <f>IFERROR(VLOOKUP(U16Wgs[[#This Row],[Card]],results5133[],3,FALSE),999)</f>
        <v>39</v>
      </c>
      <c r="H57" s="3">
        <f>VLOOKUP(U16Wgs[[#This Row],[pos5133]],pointstable[],2,FALSE)</f>
        <v>21</v>
      </c>
      <c r="I57" s="3">
        <f>IFERROR(VLOOKUP(U16Wgs[[#This Row],[Card]],results5136[],3,FALSE),999)</f>
        <v>34</v>
      </c>
      <c r="J57" s="3">
        <f>VLOOKUP(U16Wgs[[#This Row],[pos5136]],pointstable[],2,FALSE)</f>
        <v>26</v>
      </c>
    </row>
    <row r="58" spans="1:10" x14ac:dyDescent="0.25">
      <c r="A58">
        <v>77254</v>
      </c>
      <c r="B58" t="s">
        <v>158</v>
      </c>
      <c r="C58" s="3" t="s">
        <v>50</v>
      </c>
      <c r="D58" s="3">
        <v>2</v>
      </c>
      <c r="E58" s="3">
        <f>MAX(U16Wgs[[#This Row],[pts5133]],U16Wgs[[#This Row],[pts5136]])</f>
        <v>18</v>
      </c>
      <c r="F58" s="3">
        <f>MIN(U16Wgs[[#This Row],[pts5133]],U16Wgs[[#This Row],[pts5136]])</f>
        <v>0</v>
      </c>
      <c r="G58" s="3">
        <f>IFERROR(VLOOKUP(U16Wgs[[#This Row],[Card]],results5133[],3,FALSE),999)</f>
        <v>42</v>
      </c>
      <c r="H58" s="3">
        <f>VLOOKUP(U16Wgs[[#This Row],[pos5133]],pointstable[],2,FALSE)</f>
        <v>18</v>
      </c>
      <c r="I58" s="3">
        <f>IFERROR(VLOOKUP(U16Wgs[[#This Row],[Card]],results5136[],3,FALSE),999)</f>
        <v>999</v>
      </c>
      <c r="J58" s="3">
        <f>VLOOKUP(U16Wgs[[#This Row],[pos5136]],pointstable[],2,FALSE)</f>
        <v>0</v>
      </c>
    </row>
    <row r="59" spans="1:10" x14ac:dyDescent="0.25">
      <c r="A59">
        <v>82059</v>
      </c>
      <c r="B59" t="s">
        <v>102</v>
      </c>
      <c r="C59" s="3" t="s">
        <v>14</v>
      </c>
      <c r="D59" s="3">
        <v>3</v>
      </c>
      <c r="E59" s="3">
        <f>MAX(U16Wgs[[#This Row],[pts5133]],U16Wgs[[#This Row],[pts5136]])</f>
        <v>16</v>
      </c>
      <c r="F59" s="3">
        <f>MIN(U16Wgs[[#This Row],[pts5133]],U16Wgs[[#This Row],[pts5136]])</f>
        <v>0</v>
      </c>
      <c r="G59" s="3">
        <f>IFERROR(VLOOKUP(U16Wgs[[#This Row],[Card]],results5133[],3,FALSE),999)</f>
        <v>999</v>
      </c>
      <c r="H59" s="3">
        <f>VLOOKUP(U16Wgs[[#This Row],[pos5133]],pointstable[],2,FALSE)</f>
        <v>0</v>
      </c>
      <c r="I59" s="3">
        <f>IFERROR(VLOOKUP(U16Wgs[[#This Row],[Card]],results5136[],3,FALSE),999)</f>
        <v>44</v>
      </c>
      <c r="J59" s="3">
        <f>VLOOKUP(U16Wgs[[#This Row],[pos5136]],pointstable[],2,FALSE)</f>
        <v>16</v>
      </c>
    </row>
    <row r="60" spans="1:10" x14ac:dyDescent="0.25">
      <c r="A60">
        <v>88141</v>
      </c>
      <c r="B60" s="3" t="s">
        <v>150</v>
      </c>
      <c r="C60" s="3" t="s">
        <v>14</v>
      </c>
      <c r="D60" s="3">
        <v>3</v>
      </c>
      <c r="E60" s="3">
        <f>MAX(U16Wgs[[#This Row],[pts5133]],U16Wgs[[#This Row],[pts5136]])</f>
        <v>17</v>
      </c>
      <c r="F60" s="3">
        <f>MIN(U16Wgs[[#This Row],[pts5133]],U16Wgs[[#This Row],[pts5136]])</f>
        <v>14</v>
      </c>
      <c r="G60" s="3">
        <f>IFERROR(VLOOKUP(U16Wgs[[#This Row],[Card]],results5133[],3,FALSE),999)</f>
        <v>43</v>
      </c>
      <c r="H60" s="3">
        <f>VLOOKUP(U16Wgs[[#This Row],[pos5133]],pointstable[],2,FALSE)</f>
        <v>17</v>
      </c>
      <c r="I60" s="3">
        <f>IFERROR(VLOOKUP(U16Wgs[[#This Row],[Card]],results5136[],3,FALSE),999)</f>
        <v>46</v>
      </c>
      <c r="J60" s="3">
        <f>VLOOKUP(U16Wgs[[#This Row],[pos5136]],pointstable[],2,FALSE)</f>
        <v>14</v>
      </c>
    </row>
    <row r="61" spans="1:10" x14ac:dyDescent="0.25">
      <c r="A61">
        <v>80911</v>
      </c>
      <c r="B61" t="s">
        <v>152</v>
      </c>
      <c r="C61" s="3" t="s">
        <v>16</v>
      </c>
      <c r="D61" s="3">
        <v>3</v>
      </c>
      <c r="E61" s="3">
        <f>MAX(U16Wgs[[#This Row],[pts5133]],U16Wgs[[#This Row],[pts5136]])</f>
        <v>15</v>
      </c>
      <c r="F61" s="3">
        <f>MIN(U16Wgs[[#This Row],[pts5133]],U16Wgs[[#This Row],[pts5136]])</f>
        <v>13</v>
      </c>
      <c r="G61" s="3">
        <f>IFERROR(VLOOKUP(U16Wgs[[#This Row],[Card]],results5133[],3,FALSE),999)</f>
        <v>45</v>
      </c>
      <c r="H61" s="3">
        <f>VLOOKUP(U16Wgs[[#This Row],[pos5133]],pointstable[],2,FALSE)</f>
        <v>15</v>
      </c>
      <c r="I61" s="3">
        <f>IFERROR(VLOOKUP(U16Wgs[[#This Row],[Card]],results5136[],3,FALSE),999)</f>
        <v>47</v>
      </c>
      <c r="J61" s="3">
        <f>VLOOKUP(U16Wgs[[#This Row],[pos5136]],pointstable[],2,FALSE)</f>
        <v>13</v>
      </c>
    </row>
    <row r="62" spans="1:10" x14ac:dyDescent="0.25">
      <c r="A62">
        <v>76232</v>
      </c>
      <c r="B62" t="s">
        <v>145</v>
      </c>
      <c r="C62" s="3" t="s">
        <v>15</v>
      </c>
      <c r="D62" s="3">
        <v>3</v>
      </c>
      <c r="E62" s="3">
        <f>MAX(U16Wgs[[#This Row],[pts5133]],U16Wgs[[#This Row],[pts5136]])</f>
        <v>27</v>
      </c>
      <c r="F62" s="3">
        <f>MIN(U16Wgs[[#This Row],[pts5133]],U16Wgs[[#This Row],[pts5136]])</f>
        <v>23</v>
      </c>
      <c r="G62" s="3">
        <f>IFERROR(VLOOKUP(U16Wgs[[#This Row],[Card]],results5133[],3,FALSE),999)</f>
        <v>37</v>
      </c>
      <c r="H62" s="3">
        <f>VLOOKUP(U16Wgs[[#This Row],[pos5133]],pointstable[],2,FALSE)</f>
        <v>23</v>
      </c>
      <c r="I62" s="3">
        <f>IFERROR(VLOOKUP(U16Wgs[[#This Row],[Card]],results5136[],3,FALSE),999)</f>
        <v>33</v>
      </c>
      <c r="J62" s="3">
        <f>VLOOKUP(U16Wgs[[#This Row],[pos5136]],pointstable[],2,FALSE)</f>
        <v>27</v>
      </c>
    </row>
    <row r="63" spans="1:10" x14ac:dyDescent="0.25">
      <c r="A63">
        <v>80879</v>
      </c>
      <c r="B63" t="s">
        <v>147</v>
      </c>
      <c r="C63" s="3" t="s">
        <v>14</v>
      </c>
      <c r="D63" s="3">
        <v>3</v>
      </c>
      <c r="E63" s="3">
        <f>MAX(U16Wgs[[#This Row],[pts5133]],U16Wgs[[#This Row],[pts5136]])</f>
        <v>17</v>
      </c>
      <c r="F63" s="3">
        <f>MIN(U16Wgs[[#This Row],[pts5133]],U16Wgs[[#This Row],[pts5136]])</f>
        <v>10</v>
      </c>
      <c r="G63" s="3">
        <f>IFERROR(VLOOKUP(U16Wgs[[#This Row],[Card]],results5133[],3,FALSE),999)</f>
        <v>50</v>
      </c>
      <c r="H63" s="3">
        <f>VLOOKUP(U16Wgs[[#This Row],[pos5133]],pointstable[],2,FALSE)</f>
        <v>10</v>
      </c>
      <c r="I63" s="3">
        <f>IFERROR(VLOOKUP(U16Wgs[[#This Row],[Card]],results5136[],3,FALSE),999)</f>
        <v>43</v>
      </c>
      <c r="J63" s="3">
        <f>VLOOKUP(U16Wgs[[#This Row],[pos5136]],pointstable[],2,FALSE)</f>
        <v>17</v>
      </c>
    </row>
    <row r="64" spans="1:10" x14ac:dyDescent="0.25">
      <c r="A64">
        <v>80504</v>
      </c>
      <c r="B64" t="s">
        <v>156</v>
      </c>
      <c r="C64" s="3" t="s">
        <v>75</v>
      </c>
      <c r="D64" s="3">
        <v>3</v>
      </c>
      <c r="E64" s="3">
        <f>MAX(U16Wgs[[#This Row],[pts5133]],U16Wgs[[#This Row],[pts5136]])</f>
        <v>11</v>
      </c>
      <c r="F64" s="3">
        <f>MIN(U16Wgs[[#This Row],[pts5133]],U16Wgs[[#This Row],[pts5136]])</f>
        <v>8</v>
      </c>
      <c r="G64" s="3">
        <f>IFERROR(VLOOKUP(U16Wgs[[#This Row],[Card]],results5133[],3,FALSE),999)</f>
        <v>49</v>
      </c>
      <c r="H64" s="3">
        <f>VLOOKUP(U16Wgs[[#This Row],[pos5133]],pointstable[],2,FALSE)</f>
        <v>11</v>
      </c>
      <c r="I64" s="3">
        <f>IFERROR(VLOOKUP(U16Wgs[[#This Row],[Card]],results5136[],3,FALSE),999)</f>
        <v>52</v>
      </c>
      <c r="J64" s="3">
        <f>VLOOKUP(U16Wgs[[#This Row],[pos5136]],pointstable[],2,FALSE)</f>
        <v>8</v>
      </c>
    </row>
    <row r="65" spans="1:10" x14ac:dyDescent="0.25">
      <c r="A65">
        <v>85538</v>
      </c>
      <c r="B65" t="s">
        <v>149</v>
      </c>
      <c r="C65" s="3" t="s">
        <v>28</v>
      </c>
      <c r="D65" s="3">
        <v>3</v>
      </c>
      <c r="E65" s="3">
        <f>MAX(U16Wgs[[#This Row],[pts5133]],U16Wgs[[#This Row],[pts5136]])</f>
        <v>6</v>
      </c>
      <c r="F65" s="3">
        <f>MIN(U16Wgs[[#This Row],[pts5133]],U16Wgs[[#This Row],[pts5136]])</f>
        <v>6</v>
      </c>
      <c r="G65" s="3">
        <f>IFERROR(VLOOKUP(U16Wgs[[#This Row],[Card]],results5133[],3,FALSE),999)</f>
        <v>54</v>
      </c>
      <c r="H65" s="3">
        <f>VLOOKUP(U16Wgs[[#This Row],[pos5133]],pointstable[],2,FALSE)</f>
        <v>6</v>
      </c>
      <c r="I65" s="3">
        <f>IFERROR(VLOOKUP(U16Wgs[[#This Row],[Card]],results5136[],3,FALSE),999)</f>
        <v>54</v>
      </c>
      <c r="J65" s="3">
        <f>VLOOKUP(U16Wgs[[#This Row],[pos5136]],pointstable[],2,FALSE)</f>
        <v>6</v>
      </c>
    </row>
    <row r="66" spans="1:10" x14ac:dyDescent="0.25">
      <c r="A66">
        <v>78199</v>
      </c>
      <c r="B66" t="s">
        <v>137</v>
      </c>
      <c r="C66" s="3" t="s">
        <v>22</v>
      </c>
      <c r="D66" s="3">
        <v>2</v>
      </c>
      <c r="E66" s="3">
        <f>MAX(U16Wgs[[#This Row],[pts5133]],U16Wgs[[#This Row],[pts5136]])</f>
        <v>7</v>
      </c>
      <c r="F66" s="3">
        <f>MIN(U16Wgs[[#This Row],[pts5133]],U16Wgs[[#This Row],[pts5136]])</f>
        <v>5</v>
      </c>
      <c r="G66" s="3">
        <f>IFERROR(VLOOKUP(U16Wgs[[#This Row],[Card]],results5133[],3,FALSE),999)</f>
        <v>55</v>
      </c>
      <c r="H66" s="3">
        <f>VLOOKUP(U16Wgs[[#This Row],[pos5133]],pointstable[],2,FALSE)</f>
        <v>5</v>
      </c>
      <c r="I66" s="3">
        <f>IFERROR(VLOOKUP(U16Wgs[[#This Row],[Card]],results5136[],3,FALSE),999)</f>
        <v>53</v>
      </c>
      <c r="J66" s="3">
        <f>VLOOKUP(U16Wgs[[#This Row],[pos5136]],pointstable[],2,FALSE)</f>
        <v>7</v>
      </c>
    </row>
    <row r="67" spans="1:10" x14ac:dyDescent="0.25">
      <c r="A67">
        <v>77197</v>
      </c>
      <c r="B67" t="s">
        <v>141</v>
      </c>
      <c r="C67" s="3" t="s">
        <v>15</v>
      </c>
      <c r="D67" s="3">
        <v>2</v>
      </c>
      <c r="E67" s="3">
        <f>MAX(U16Wgs[[#This Row],[pts5133]],U16Wgs[[#This Row],[pts5136]])</f>
        <v>7</v>
      </c>
      <c r="F67" s="3">
        <f>MIN(U16Wgs[[#This Row],[pts5133]],U16Wgs[[#This Row],[pts5136]])</f>
        <v>0</v>
      </c>
      <c r="G67" s="3">
        <f>IFERROR(VLOOKUP(U16Wgs[[#This Row],[Card]],results5133[],3,FALSE),999)</f>
        <v>53</v>
      </c>
      <c r="H67" s="3">
        <f>VLOOKUP(U16Wgs[[#This Row],[pos5133]],pointstable[],2,FALSE)</f>
        <v>7</v>
      </c>
      <c r="I67" s="3">
        <f>IFERROR(VLOOKUP(U16Wgs[[#This Row],[Card]],results5136[],3,FALSE),999)</f>
        <v>999</v>
      </c>
      <c r="J67" s="3">
        <f>VLOOKUP(U16Wgs[[#This Row],[pos5136]],pointstable[],2,FALSE)</f>
        <v>0</v>
      </c>
    </row>
    <row r="68" spans="1:10" x14ac:dyDescent="0.25">
      <c r="A68">
        <v>77111</v>
      </c>
      <c r="B68" t="s">
        <v>177</v>
      </c>
      <c r="C68" s="3" t="s">
        <v>50</v>
      </c>
      <c r="D68" s="3">
        <v>2</v>
      </c>
      <c r="E68" s="3">
        <f>MAX(U16Wgs[[#This Row],[pts5133]],U16Wgs[[#This Row],[pts5136]])</f>
        <v>0</v>
      </c>
      <c r="F68" s="3">
        <f>MIN(U16Wgs[[#This Row],[pts5133]],U16Wgs[[#This Row],[pts5136]])</f>
        <v>0</v>
      </c>
      <c r="G68" s="3">
        <f>IFERROR(VLOOKUP(U16Wgs[[#This Row],[Card]],results5133[],3,FALSE),999)</f>
        <v>999</v>
      </c>
      <c r="H68" s="3">
        <f>VLOOKUP(U16Wgs[[#This Row],[pos5133]],pointstable[],2,FALSE)</f>
        <v>0</v>
      </c>
      <c r="I68" s="3">
        <f>IFERROR(VLOOKUP(U16Wgs[[#This Row],[Card]],results5136[],3,FALSE),999)</f>
        <v>999</v>
      </c>
      <c r="J68" s="3">
        <f>VLOOKUP(U16Wgs[[#This Row],[pos5136]],pointstable[],2,FALSE)</f>
        <v>0</v>
      </c>
    </row>
    <row r="69" spans="1:10" x14ac:dyDescent="0.25">
      <c r="A69">
        <v>79092</v>
      </c>
      <c r="B69" t="s">
        <v>174</v>
      </c>
      <c r="C69" s="3" t="s">
        <v>49</v>
      </c>
      <c r="D69" s="3">
        <v>2</v>
      </c>
      <c r="E69" s="3">
        <f>MAX(U16Wgs[[#This Row],[pts5133]],U16Wgs[[#This Row],[pts5136]])</f>
        <v>3</v>
      </c>
      <c r="F69" s="3">
        <f>MIN(U16Wgs[[#This Row],[pts5133]],U16Wgs[[#This Row],[pts5136]])</f>
        <v>2</v>
      </c>
      <c r="G69" s="3">
        <f>IFERROR(VLOOKUP(U16Wgs[[#This Row],[Card]],results5133[],3,FALSE),999)</f>
        <v>57</v>
      </c>
      <c r="H69" s="3">
        <f>VLOOKUP(U16Wgs[[#This Row],[pos5133]],pointstable[],2,FALSE)</f>
        <v>3</v>
      </c>
      <c r="I69" s="3">
        <f>IFERROR(VLOOKUP(U16Wgs[[#This Row],[Card]],results5136[],3,FALSE),999)</f>
        <v>58</v>
      </c>
      <c r="J69" s="3">
        <f>VLOOKUP(U16Wgs[[#This Row],[pos5136]],pointstable[],2,FALSE)</f>
        <v>2</v>
      </c>
    </row>
    <row r="70" spans="1:10" x14ac:dyDescent="0.25">
      <c r="A70">
        <v>78850</v>
      </c>
      <c r="B70" t="s">
        <v>154</v>
      </c>
      <c r="C70" s="3" t="s">
        <v>17</v>
      </c>
      <c r="D70" s="3">
        <v>2</v>
      </c>
      <c r="E70" s="3">
        <f>MAX(U16Wgs[[#This Row],[pts5133]],U16Wgs[[#This Row],[pts5136]])</f>
        <v>8</v>
      </c>
      <c r="F70" s="3">
        <f>MIN(U16Wgs[[#This Row],[pts5133]],U16Wgs[[#This Row],[pts5136]])</f>
        <v>3</v>
      </c>
      <c r="G70" s="3">
        <f>IFERROR(VLOOKUP(U16Wgs[[#This Row],[Card]],results5133[],3,FALSE),999)</f>
        <v>52</v>
      </c>
      <c r="H70" s="3">
        <f>VLOOKUP(U16Wgs[[#This Row],[pos5133]],pointstable[],2,FALSE)</f>
        <v>8</v>
      </c>
      <c r="I70" s="3">
        <f>IFERROR(VLOOKUP(U16Wgs[[#This Row],[Card]],results5136[],3,FALSE),999)</f>
        <v>57</v>
      </c>
      <c r="J70" s="3">
        <f>VLOOKUP(U16Wgs[[#This Row],[pos5136]],pointstable[],2,FALSE)</f>
        <v>3</v>
      </c>
    </row>
    <row r="71" spans="1:10" x14ac:dyDescent="0.25">
      <c r="A71">
        <v>78252</v>
      </c>
      <c r="B71" t="s">
        <v>232</v>
      </c>
      <c r="C71" s="3" t="s">
        <v>18</v>
      </c>
      <c r="D71" s="3">
        <v>2</v>
      </c>
      <c r="E71" s="3">
        <f>MAX(U16Wgs[[#This Row],[pts5133]],U16Wgs[[#This Row],[pts5136]])</f>
        <v>9</v>
      </c>
      <c r="F71" s="3">
        <f>MIN(U16Wgs[[#This Row],[pts5133]],U16Wgs[[#This Row],[pts5136]])</f>
        <v>9</v>
      </c>
      <c r="G71" s="3">
        <f>IFERROR(VLOOKUP(U16Wgs[[#This Row],[Card]],results5133[],3,FALSE),999)</f>
        <v>51</v>
      </c>
      <c r="H71" s="3">
        <f>VLOOKUP(U16Wgs[[#This Row],[pos5133]],pointstable[],2,FALSE)</f>
        <v>9</v>
      </c>
      <c r="I71" s="3">
        <f>IFERROR(VLOOKUP(U16Wgs[[#This Row],[Card]],results5136[],3,FALSE),999)</f>
        <v>51</v>
      </c>
      <c r="J71" s="3">
        <f>VLOOKUP(U16Wgs[[#This Row],[pos5136]],pointstable[],2,FALSE)</f>
        <v>9</v>
      </c>
    </row>
    <row r="72" spans="1:10" x14ac:dyDescent="0.25">
      <c r="A72">
        <v>78607</v>
      </c>
      <c r="B72" t="s">
        <v>122</v>
      </c>
      <c r="C72" s="3" t="s">
        <v>20</v>
      </c>
      <c r="D72" s="3">
        <v>2</v>
      </c>
      <c r="E72" s="3">
        <f>MAX(U16Wgs[[#This Row],[pts5133]],U16Wgs[[#This Row],[pts5136]])</f>
        <v>10</v>
      </c>
      <c r="F72" s="3">
        <f>MIN(U16Wgs[[#This Row],[pts5133]],U16Wgs[[#This Row],[pts5136]])</f>
        <v>0</v>
      </c>
      <c r="G72" s="3">
        <f>IFERROR(VLOOKUP(U16Wgs[[#This Row],[Card]],results5133[],3,FALSE),999)</f>
        <v>999</v>
      </c>
      <c r="H72" s="3">
        <f>VLOOKUP(U16Wgs[[#This Row],[pos5133]],pointstable[],2,FALSE)</f>
        <v>0</v>
      </c>
      <c r="I72" s="3">
        <f>IFERROR(VLOOKUP(U16Wgs[[#This Row],[Card]],results5136[],3,FALSE),999)</f>
        <v>50</v>
      </c>
      <c r="J72" s="3">
        <f>VLOOKUP(U16Wgs[[#This Row],[pos5136]],pointstable[],2,FALSE)</f>
        <v>10</v>
      </c>
    </row>
    <row r="73" spans="1:10" x14ac:dyDescent="0.25">
      <c r="A73">
        <v>93432</v>
      </c>
      <c r="B73" s="3" t="s">
        <v>162</v>
      </c>
      <c r="C73" s="3" t="s">
        <v>43</v>
      </c>
      <c r="D73" s="3">
        <v>3</v>
      </c>
      <c r="E73" s="3">
        <f>MAX(U16Wgs[[#This Row],[pts5133]],U16Wgs[[#This Row],[pts5136]])</f>
        <v>4</v>
      </c>
      <c r="F73" s="3">
        <f>MIN(U16Wgs[[#This Row],[pts5133]],U16Wgs[[#This Row],[pts5136]])</f>
        <v>1</v>
      </c>
      <c r="G73" s="3">
        <f>IFERROR(VLOOKUP(U16Wgs[[#This Row],[Card]],results5133[],3,FALSE),999)</f>
        <v>56</v>
      </c>
      <c r="H73" s="3">
        <f>VLOOKUP(U16Wgs[[#This Row],[pos5133]],pointstable[],2,FALSE)</f>
        <v>4</v>
      </c>
      <c r="I73" s="3">
        <f>IFERROR(VLOOKUP(U16Wgs[[#This Row],[Card]],results5136[],3,FALSE),999)</f>
        <v>60</v>
      </c>
      <c r="J73" s="3">
        <f>VLOOKUP(U16Wgs[[#This Row],[pos5136]],pointstable[],2,FALSE)</f>
        <v>1</v>
      </c>
    </row>
    <row r="74" spans="1:10" x14ac:dyDescent="0.25">
      <c r="A74">
        <v>84697</v>
      </c>
      <c r="B74" t="s">
        <v>166</v>
      </c>
      <c r="C74" s="3" t="s">
        <v>28</v>
      </c>
      <c r="D74" s="3">
        <v>3</v>
      </c>
      <c r="E74" s="3">
        <f>MAX(U16Wgs[[#This Row],[pts5133]],U16Wgs[[#This Row],[pts5136]])</f>
        <v>5</v>
      </c>
      <c r="F74" s="3">
        <f>MIN(U16Wgs[[#This Row],[pts5133]],U16Wgs[[#This Row],[pts5136]])</f>
        <v>0</v>
      </c>
      <c r="G74" s="3">
        <f>IFERROR(VLOOKUP(U16Wgs[[#This Row],[Card]],results5133[],3,FALSE),999)</f>
        <v>62</v>
      </c>
      <c r="H74" s="3">
        <f>VLOOKUP(U16Wgs[[#This Row],[pos5133]],pointstable[],2,FALSE)</f>
        <v>0</v>
      </c>
      <c r="I74" s="3">
        <f>IFERROR(VLOOKUP(U16Wgs[[#This Row],[Card]],results5136[],3,FALSE),999)</f>
        <v>55</v>
      </c>
      <c r="J74" s="3">
        <f>VLOOKUP(U16Wgs[[#This Row],[pos5136]],pointstable[],2,FALSE)</f>
        <v>5</v>
      </c>
    </row>
    <row r="75" spans="1:10" x14ac:dyDescent="0.25">
      <c r="A75">
        <v>80922</v>
      </c>
      <c r="B75" t="s">
        <v>240</v>
      </c>
      <c r="C75" s="3" t="s">
        <v>28</v>
      </c>
      <c r="D75" s="3">
        <v>3</v>
      </c>
      <c r="E75" s="3">
        <f>MAX(U16Wgs[[#This Row],[pts5133]],U16Wgs[[#This Row],[pts5136]])</f>
        <v>2</v>
      </c>
      <c r="F75" s="3">
        <f>MIN(U16Wgs[[#This Row],[pts5133]],U16Wgs[[#This Row],[pts5136]])</f>
        <v>1</v>
      </c>
      <c r="G75" s="3">
        <f>IFERROR(VLOOKUP(U16Wgs[[#This Row],[Card]],results5133[],3,FALSE),999)</f>
        <v>58</v>
      </c>
      <c r="H75" s="3">
        <f>VLOOKUP(U16Wgs[[#This Row],[pos5133]],pointstable[],2,FALSE)</f>
        <v>2</v>
      </c>
      <c r="I75" s="3">
        <f>IFERROR(VLOOKUP(U16Wgs[[#This Row],[Card]],results5136[],3,FALSE),999)</f>
        <v>59</v>
      </c>
      <c r="J75" s="3">
        <f>VLOOKUP(U16Wgs[[#This Row],[pos5136]],pointstable[],2,FALSE)</f>
        <v>1</v>
      </c>
    </row>
    <row r="76" spans="1:10" x14ac:dyDescent="0.25">
      <c r="A76">
        <v>77307</v>
      </c>
      <c r="B76" s="3" t="s">
        <v>168</v>
      </c>
      <c r="C76" s="3" t="s">
        <v>50</v>
      </c>
      <c r="D76" s="3">
        <v>2</v>
      </c>
      <c r="E76" s="3">
        <f>MAX(U16Wgs[[#This Row],[pts5133]],U16Wgs[[#This Row],[pts5136]])</f>
        <v>4</v>
      </c>
      <c r="F76" s="3">
        <f>MIN(U16Wgs[[#This Row],[pts5133]],U16Wgs[[#This Row],[pts5136]])</f>
        <v>1</v>
      </c>
      <c r="G76" s="3">
        <f>IFERROR(VLOOKUP(U16Wgs[[#This Row],[Card]],results5133[],3,FALSE),999)</f>
        <v>59</v>
      </c>
      <c r="H76" s="3">
        <f>VLOOKUP(U16Wgs[[#This Row],[pos5133]],pointstable[],2,FALSE)</f>
        <v>1</v>
      </c>
      <c r="I76" s="3">
        <f>IFERROR(VLOOKUP(U16Wgs[[#This Row],[Card]],results5136[],3,FALSE),999)</f>
        <v>56</v>
      </c>
      <c r="J76" s="3">
        <f>VLOOKUP(U16Wgs[[#This Row],[pos5136]],pointstable[],2,FALSE)</f>
        <v>4</v>
      </c>
    </row>
    <row r="77" spans="1:10" x14ac:dyDescent="0.25">
      <c r="A77">
        <v>85953</v>
      </c>
      <c r="B77" t="s">
        <v>178</v>
      </c>
      <c r="C77" s="3" t="s">
        <v>22</v>
      </c>
      <c r="D77" s="3">
        <v>3</v>
      </c>
      <c r="E77" s="3">
        <f>MAX(U16Wgs[[#This Row],[pts5133]],U16Wgs[[#This Row],[pts5136]])</f>
        <v>0</v>
      </c>
      <c r="F77" s="3">
        <f>MIN(U16Wgs[[#This Row],[pts5133]],U16Wgs[[#This Row],[pts5136]])</f>
        <v>0</v>
      </c>
      <c r="G77" s="3">
        <f>IFERROR(VLOOKUP(U16Wgs[[#This Row],[Card]],results5133[],3,FALSE),999)</f>
        <v>999</v>
      </c>
      <c r="H77" s="3">
        <f>VLOOKUP(U16Wgs[[#This Row],[pos5133]],pointstable[],2,FALSE)</f>
        <v>0</v>
      </c>
      <c r="I77" s="3">
        <f>IFERROR(VLOOKUP(U16Wgs[[#This Row],[Card]],results5136[],3,FALSE),999)</f>
        <v>62</v>
      </c>
      <c r="J77" s="3">
        <f>VLOOKUP(U16Wgs[[#This Row],[pos5136]],pointstable[],2,FALSE)</f>
        <v>0</v>
      </c>
    </row>
    <row r="78" spans="1:10" x14ac:dyDescent="0.25">
      <c r="A78">
        <v>81527</v>
      </c>
      <c r="B78" t="s">
        <v>172</v>
      </c>
      <c r="C78" s="3" t="s">
        <v>50</v>
      </c>
      <c r="D78" s="3">
        <v>3</v>
      </c>
      <c r="E78" s="3">
        <f>MAX(U16Wgs[[#This Row],[pts5133]],U16Wgs[[#This Row],[pts5136]])</f>
        <v>0</v>
      </c>
      <c r="F78" s="3">
        <f>MIN(U16Wgs[[#This Row],[pts5133]],U16Wgs[[#This Row],[pts5136]])</f>
        <v>0</v>
      </c>
      <c r="G78" s="3">
        <f>IFERROR(VLOOKUP(U16Wgs[[#This Row],[Card]],results5133[],3,FALSE),999)</f>
        <v>63</v>
      </c>
      <c r="H78" s="3">
        <f>VLOOKUP(U16Wgs[[#This Row],[pos5133]],pointstable[],2,FALSE)</f>
        <v>0</v>
      </c>
      <c r="I78" s="3">
        <f>IFERROR(VLOOKUP(U16Wgs[[#This Row],[Card]],results5136[],3,FALSE),999)</f>
        <v>61</v>
      </c>
      <c r="J78" s="3">
        <f>VLOOKUP(U16Wgs[[#This Row],[pos5136]],pointstable[],2,FALSE)</f>
        <v>0</v>
      </c>
    </row>
    <row r="79" spans="1:10" x14ac:dyDescent="0.25">
      <c r="A79">
        <v>75205</v>
      </c>
      <c r="B79" t="s">
        <v>247</v>
      </c>
      <c r="C79" s="3" t="s">
        <v>18</v>
      </c>
      <c r="D79" s="3">
        <v>2</v>
      </c>
      <c r="E79" s="3">
        <f>MAX(U16Wgs[[#This Row],[pts5133]],U16Wgs[[#This Row],[pts5136]])</f>
        <v>11</v>
      </c>
      <c r="F79" s="3">
        <f>MIN(U16Wgs[[#This Row],[pts5133]],U16Wgs[[#This Row],[pts5136]])</f>
        <v>0</v>
      </c>
      <c r="G79" s="3">
        <f>IFERROR(VLOOKUP(U16Wgs[[#This Row],[Card]],results5133[],3,FALSE),999)</f>
        <v>999</v>
      </c>
      <c r="H79" s="3">
        <f>VLOOKUP(U16Wgs[[#This Row],[pos5133]],pointstable[],2,FALSE)</f>
        <v>0</v>
      </c>
      <c r="I79" s="3">
        <f>IFERROR(VLOOKUP(U16Wgs[[#This Row],[Card]],results5136[],3,FALSE),999)</f>
        <v>49</v>
      </c>
      <c r="J79" s="3">
        <f>VLOOKUP(U16Wgs[[#This Row],[pos5136]],pointstable[],2,FALSE)</f>
        <v>11</v>
      </c>
    </row>
    <row r="80" spans="1:10" x14ac:dyDescent="0.25">
      <c r="A80">
        <v>76043</v>
      </c>
      <c r="B80" t="s">
        <v>164</v>
      </c>
      <c r="C80" s="3" t="s">
        <v>47</v>
      </c>
      <c r="D80" s="3">
        <v>3</v>
      </c>
      <c r="E80" s="3">
        <f>MAX(U16Wgs[[#This Row],[pts5133]],U16Wgs[[#This Row],[pts5136]])</f>
        <v>1</v>
      </c>
      <c r="F80" s="3">
        <f>MIN(U16Wgs[[#This Row],[pts5133]],U16Wgs[[#This Row],[pts5136]])</f>
        <v>0</v>
      </c>
      <c r="G80" s="3">
        <f>IFERROR(VLOOKUP(U16Wgs[[#This Row],[Card]],results5133[],3,FALSE),999)</f>
        <v>60</v>
      </c>
      <c r="H80" s="3">
        <f>VLOOKUP(U16Wgs[[#This Row],[pos5133]],pointstable[],2,FALSE)</f>
        <v>1</v>
      </c>
      <c r="I80" s="3">
        <f>IFERROR(VLOOKUP(U16Wgs[[#This Row],[Card]],results5136[],3,FALSE),999)</f>
        <v>999</v>
      </c>
      <c r="J80" s="3">
        <f>VLOOKUP(U16Wgs[[#This Row],[pos5136]],pointstable[],2,FALSE)</f>
        <v>0</v>
      </c>
    </row>
    <row r="81" spans="1:10" x14ac:dyDescent="0.25">
      <c r="A81">
        <v>77351</v>
      </c>
      <c r="B81" t="s">
        <v>170</v>
      </c>
      <c r="C81" s="3" t="s">
        <v>50</v>
      </c>
      <c r="D81" s="3">
        <v>3</v>
      </c>
      <c r="E81" s="3">
        <f>MAX(U16Wgs[[#This Row],[pts5133]],U16Wgs[[#This Row],[pts5136]])</f>
        <v>0</v>
      </c>
      <c r="F81" s="3">
        <f>MIN(U16Wgs[[#This Row],[pts5133]],U16Wgs[[#This Row],[pts5136]])</f>
        <v>0</v>
      </c>
      <c r="G81" s="3">
        <f>IFERROR(VLOOKUP(U16Wgs[[#This Row],[Card]],results5133[],3,FALSE),999)</f>
        <v>61</v>
      </c>
      <c r="H81" s="3">
        <f>VLOOKUP(U16Wgs[[#This Row],[pos5133]],pointstable[],2,FALSE)</f>
        <v>0</v>
      </c>
      <c r="I81" s="3">
        <f>IFERROR(VLOOKUP(U16Wgs[[#This Row],[Card]],results5136[],3,FALSE),999)</f>
        <v>999</v>
      </c>
      <c r="J81" s="3">
        <f>VLOOKUP(U16Wgs[[#This Row],[pos5136]],pointstable[],2,FALSE)</f>
        <v>0</v>
      </c>
    </row>
    <row r="82" spans="1:10" x14ac:dyDescent="0.25">
      <c r="D82" s="3"/>
      <c r="E82" s="3">
        <f>MAX(U16Wgs[[#This Row],[pts5133]],U16Wgs[[#This Row],[pts5136]])</f>
        <v>0</v>
      </c>
      <c r="F82" s="3">
        <f>MIN(U16Wgs[[#This Row],[pts5133]],U16Wgs[[#This Row],[pts5136]])</f>
        <v>0</v>
      </c>
      <c r="G82" s="3">
        <f>IFERROR(VLOOKUP(U16Wgs[[#This Row],[Card]],results5133[],3,FALSE),999)</f>
        <v>999</v>
      </c>
      <c r="H82" s="3">
        <f>VLOOKUP(U16Wgs[[#This Row],[pos5133]],pointstable[],2,FALSE)</f>
        <v>0</v>
      </c>
      <c r="I82" s="3">
        <f>IFERROR(VLOOKUP(U16Wgs[[#This Row],[Card]],results5136[],3,FALSE),999)</f>
        <v>999</v>
      </c>
      <c r="J82" s="3">
        <f>VLOOKUP(U16Wgs[[#This Row],[pos5136]],pointstable[],2,FALSE)</f>
        <v>0</v>
      </c>
    </row>
    <row r="83" spans="1:10" x14ac:dyDescent="0.25">
      <c r="D83" s="3"/>
      <c r="E83" s="3">
        <f>MAX(U16Wgs[[#This Row],[pts5133]],U16Wgs[[#This Row],[pts5136]])</f>
        <v>0</v>
      </c>
      <c r="F83" s="3">
        <f>MIN(U16Wgs[[#This Row],[pts5133]],U16Wgs[[#This Row],[pts5136]])</f>
        <v>0</v>
      </c>
      <c r="G83" s="3">
        <f>IFERROR(VLOOKUP(U16Wgs[[#This Row],[Card]],results5133[],3,FALSE),999)</f>
        <v>999</v>
      </c>
      <c r="H83" s="3">
        <f>VLOOKUP(U16Wgs[[#This Row],[pos5133]],pointstable[],2,FALSE)</f>
        <v>0</v>
      </c>
      <c r="I83" s="3">
        <f>IFERROR(VLOOKUP(U16Wgs[[#This Row],[Card]],results5136[],3,FALSE),999)</f>
        <v>999</v>
      </c>
      <c r="J83" s="3">
        <f>VLOOKUP(U16Wgs[[#This Row],[pos5136]],pointstable[],2,FALSE)</f>
        <v>0</v>
      </c>
    </row>
    <row r="84" spans="1:10" x14ac:dyDescent="0.25">
      <c r="D84" s="3"/>
      <c r="E84" s="3">
        <f>MAX(U16Wgs[[#This Row],[pts5133]],U16Wgs[[#This Row],[pts5136]])</f>
        <v>0</v>
      </c>
      <c r="F84" s="3">
        <f>MIN(U16Wgs[[#This Row],[pts5133]],U16Wgs[[#This Row],[pts5136]])</f>
        <v>0</v>
      </c>
      <c r="G84" s="3">
        <f>IFERROR(VLOOKUP(U16Wgs[[#This Row],[Card]],results5133[],3,FALSE),999)</f>
        <v>999</v>
      </c>
      <c r="H84" s="3">
        <f>VLOOKUP(U16Wgs[[#This Row],[pos5133]],pointstable[],2,FALSE)</f>
        <v>0</v>
      </c>
      <c r="I84" s="3">
        <f>IFERROR(VLOOKUP(U16Wgs[[#This Row],[Card]],results5136[],3,FALSE),999)</f>
        <v>999</v>
      </c>
      <c r="J84" s="3">
        <f>VLOOKUP(U16Wgs[[#This Row],[pos5136]],pointstable[],2,FALSE)</f>
        <v>0</v>
      </c>
    </row>
    <row r="85" spans="1:10" x14ac:dyDescent="0.25">
      <c r="D85" s="3"/>
      <c r="E85" s="3">
        <f>MAX(U16Wgs[[#This Row],[pts5133]],U16Wgs[[#This Row],[pts5136]])</f>
        <v>0</v>
      </c>
      <c r="F85" s="3">
        <f>MIN(U16Wgs[[#This Row],[pts5133]],U16Wgs[[#This Row],[pts5136]])</f>
        <v>0</v>
      </c>
      <c r="G85" s="3">
        <f>IFERROR(VLOOKUP(U16Wgs[[#This Row],[Card]],results5133[],3,FALSE),999)</f>
        <v>999</v>
      </c>
      <c r="H85" s="3">
        <f>VLOOKUP(U16Wgs[[#This Row],[pos5133]],pointstable[],2,FALSE)</f>
        <v>0</v>
      </c>
      <c r="I85" s="3">
        <f>IFERROR(VLOOKUP(U16Wgs[[#This Row],[Card]],results5136[],3,FALSE),999)</f>
        <v>999</v>
      </c>
      <c r="J85" s="3">
        <f>VLOOKUP(U16Wgs[[#This Row],[pos5136]],pointstable[],2,FALSE)</f>
        <v>0</v>
      </c>
    </row>
    <row r="86" spans="1:10" x14ac:dyDescent="0.25">
      <c r="D86" s="3"/>
      <c r="E86" s="3">
        <f>MAX(U16Wgs[[#This Row],[pts5133]],U16Wgs[[#This Row],[pts5136]])</f>
        <v>0</v>
      </c>
      <c r="F86" s="3">
        <f>MIN(U16Wgs[[#This Row],[pts5133]],U16Wgs[[#This Row],[pts5136]])</f>
        <v>0</v>
      </c>
      <c r="G86" s="3">
        <f>IFERROR(VLOOKUP(U16Wgs[[#This Row],[Card]],results5133[],3,FALSE),999)</f>
        <v>999</v>
      </c>
      <c r="H86" s="3">
        <f>VLOOKUP(U16Wgs[[#This Row],[pos5133]],pointstable[],2,FALSE)</f>
        <v>0</v>
      </c>
      <c r="I86" s="3">
        <f>IFERROR(VLOOKUP(U16Wgs[[#This Row],[Card]],results5136[],3,FALSE),999)</f>
        <v>999</v>
      </c>
      <c r="J86" s="3">
        <f>VLOOKUP(U16Wgs[[#This Row],[pos5136]],pointstable[],2,FALSE)</f>
        <v>0</v>
      </c>
    </row>
    <row r="87" spans="1:10" x14ac:dyDescent="0.25">
      <c r="D87" s="3"/>
      <c r="E87" s="3">
        <f>MAX(U16Wgs[[#This Row],[pts5133]],U16Wgs[[#This Row],[pts5136]])</f>
        <v>0</v>
      </c>
      <c r="F87" s="3">
        <f>MIN(U16Wgs[[#This Row],[pts5133]],U16Wgs[[#This Row],[pts5136]])</f>
        <v>0</v>
      </c>
      <c r="G87" s="3">
        <f>IFERROR(VLOOKUP(U16Wgs[[#This Row],[Card]],results5133[],3,FALSE),999)</f>
        <v>999</v>
      </c>
      <c r="H87" s="3">
        <f>VLOOKUP(U16Wgs[[#This Row],[pos5133]],pointstable[],2,FALSE)</f>
        <v>0</v>
      </c>
      <c r="I87" s="3">
        <f>IFERROR(VLOOKUP(U16Wgs[[#This Row],[Card]],results5136[],3,FALSE),999)</f>
        <v>999</v>
      </c>
      <c r="J87" s="3">
        <f>VLOOKUP(U16Wgs[[#This Row],[pos5136]],pointstable[],2,FALSE)</f>
        <v>0</v>
      </c>
    </row>
    <row r="88" spans="1:10" x14ac:dyDescent="0.25">
      <c r="E88" s="3">
        <f>MAX(U16Wgs[[#This Row],[pts5133]],U16Wgs[[#This Row],[pts5136]])</f>
        <v>0</v>
      </c>
      <c r="F88" s="3">
        <f>MIN(U16Wgs[[#This Row],[pts5133]],U16Wgs[[#This Row],[pts5136]])</f>
        <v>0</v>
      </c>
      <c r="G88" s="3">
        <f>IFERROR(VLOOKUP(U16Wgs[[#This Row],[Card]],results5133[],3,FALSE),999)</f>
        <v>999</v>
      </c>
      <c r="H88" s="3">
        <f>VLOOKUP(U16Wgs[[#This Row],[pos5133]],pointstable[],2,FALSE)</f>
        <v>0</v>
      </c>
      <c r="I88" s="3">
        <f>IFERROR(VLOOKUP(U16Wgs[[#This Row],[Card]],results5136[],3,FALSE),999)</f>
        <v>999</v>
      </c>
      <c r="J88" s="3">
        <f>VLOOKUP(U16Wgs[[#This Row],[pos5136]],pointstable[],2,FALSE)</f>
        <v>0</v>
      </c>
    </row>
    <row r="89" spans="1:10" x14ac:dyDescent="0.25">
      <c r="E89" s="3">
        <f>MAX(U16Wgs[[#This Row],[pts5133]],U16Wgs[[#This Row],[pts5136]])</f>
        <v>0</v>
      </c>
      <c r="F89" s="3">
        <f>MIN(U16Wgs[[#This Row],[pts5133]],U16Wgs[[#This Row],[pts5136]])</f>
        <v>0</v>
      </c>
      <c r="G89" s="3">
        <f>IFERROR(VLOOKUP(U16Wgs[[#This Row],[Card]],results5133[],3,FALSE),999)</f>
        <v>999</v>
      </c>
      <c r="H89" s="3">
        <f>VLOOKUP(U16Wgs[[#This Row],[pos5133]],pointstable[],2,FALSE)</f>
        <v>0</v>
      </c>
      <c r="I89" s="3">
        <f>IFERROR(VLOOKUP(U16Wgs[[#This Row],[Card]],results5136[],3,FALSE),999)</f>
        <v>999</v>
      </c>
      <c r="J89" s="3">
        <f>VLOOKUP(U16Wgs[[#This Row],[pos5136]],pointstable[],2,FALSE)</f>
        <v>0</v>
      </c>
    </row>
    <row r="90" spans="1:10" x14ac:dyDescent="0.25">
      <c r="E90" s="3">
        <f>MAX(U16Wgs[[#This Row],[pts5133]],U16Wgs[[#This Row],[pts5136]])</f>
        <v>0</v>
      </c>
      <c r="F90" s="3">
        <f>MIN(U16Wgs[[#This Row],[pts5133]],U16Wgs[[#This Row],[pts5136]])</f>
        <v>0</v>
      </c>
      <c r="G90" s="3">
        <f>IFERROR(VLOOKUP(U16Wgs[[#This Row],[Card]],results5133[],3,FALSE),999)</f>
        <v>999</v>
      </c>
      <c r="H90" s="3">
        <f>VLOOKUP(U16Wgs[[#This Row],[pos5133]],pointstable[],2,FALSE)</f>
        <v>0</v>
      </c>
      <c r="I90" s="3">
        <f>IFERROR(VLOOKUP(U16Wgs[[#This Row],[Card]],results5136[],3,FALSE),999)</f>
        <v>999</v>
      </c>
      <c r="J90" s="3">
        <f>VLOOKUP(U16Wgs[[#This Row],[pos5136]],pointstable[],2,FALSE)</f>
        <v>0</v>
      </c>
    </row>
    <row r="91" spans="1:10" x14ac:dyDescent="0.25">
      <c r="B91" s="3"/>
      <c r="C91" s="3"/>
      <c r="E91" s="3">
        <f>MAX(U16Wgs[[#This Row],[pts5133]],U16Wgs[[#This Row],[pts5136]])</f>
        <v>0</v>
      </c>
      <c r="F91" s="3">
        <f>MIN(U16Wgs[[#This Row],[pts5133]],U16Wgs[[#This Row],[pts5136]])</f>
        <v>0</v>
      </c>
      <c r="G91" s="3">
        <f>IFERROR(VLOOKUP(U16Wgs[[#This Row],[Card]],results5133[],3,FALSE),999)</f>
        <v>999</v>
      </c>
      <c r="H91" s="3">
        <f>VLOOKUP(U16Wgs[[#This Row],[pos5133]],pointstable[],2,FALSE)</f>
        <v>0</v>
      </c>
      <c r="I91" s="3">
        <f>IFERROR(VLOOKUP(U16Wgs[[#This Row],[Card]],results5136[],3,FALSE),999)</f>
        <v>999</v>
      </c>
      <c r="J91" s="3">
        <f>VLOOKUP(U16Wgs[[#This Row],[pos5136]],pointstable[],2,FALSE)</f>
        <v>0</v>
      </c>
    </row>
    <row r="92" spans="1:10" x14ac:dyDescent="0.25">
      <c r="E92" s="3">
        <f>MAX(U16Wgs[[#This Row],[pts5133]],U16Wgs[[#This Row],[pts5136]])</f>
        <v>0</v>
      </c>
      <c r="F92" s="3">
        <f>MIN(U16Wgs[[#This Row],[pts5133]],U16Wgs[[#This Row],[pts5136]])</f>
        <v>0</v>
      </c>
      <c r="G92" s="3">
        <f>IFERROR(VLOOKUP(U16Wgs[[#This Row],[Card]],results5133[],3,FALSE),999)</f>
        <v>999</v>
      </c>
      <c r="H92" s="3">
        <f>VLOOKUP(U16Wgs[[#This Row],[pos5133]],pointstable[],2,FALSE)</f>
        <v>0</v>
      </c>
      <c r="I92" s="3">
        <f>IFERROR(VLOOKUP(U16Wgs[[#This Row],[Card]],results5136[],3,FALSE),999)</f>
        <v>999</v>
      </c>
      <c r="J92" s="3">
        <f>VLOOKUP(U16Wgs[[#This Row],[pos5136]],pointstable[],2,FALSE)</f>
        <v>0</v>
      </c>
    </row>
    <row r="93" spans="1:10" x14ac:dyDescent="0.25">
      <c r="E93" s="3">
        <f>MAX(U16Wgs[[#This Row],[pts5133]],U16Wgs[[#This Row],[pts5136]])</f>
        <v>0</v>
      </c>
      <c r="F93" s="3">
        <f>MIN(U16Wgs[[#This Row],[pts5133]],U16Wgs[[#This Row],[pts5136]])</f>
        <v>0</v>
      </c>
      <c r="G93" s="3">
        <f>IFERROR(VLOOKUP(U16Wgs[[#This Row],[Card]],results5133[],3,FALSE),999)</f>
        <v>999</v>
      </c>
      <c r="H93" s="3">
        <f>VLOOKUP(U16Wgs[[#This Row],[pos5133]],pointstable[],2,FALSE)</f>
        <v>0</v>
      </c>
      <c r="I93" s="3">
        <f>IFERROR(VLOOKUP(U16Wgs[[#This Row],[Card]],results5136[],3,FALSE),999)</f>
        <v>999</v>
      </c>
      <c r="J93" s="3">
        <f>VLOOKUP(U16Wgs[[#This Row],[pos5136]],pointstable[],2,FALSE)</f>
        <v>0</v>
      </c>
    </row>
    <row r="94" spans="1:10" x14ac:dyDescent="0.25">
      <c r="E94" s="3">
        <f>MAX(U16Wgs[[#This Row],[pts5133]],U16Wgs[[#This Row],[pts5136]])</f>
        <v>0</v>
      </c>
      <c r="F94" s="3">
        <f>MIN(U16Wgs[[#This Row],[pts5133]],U16Wgs[[#This Row],[pts5136]])</f>
        <v>0</v>
      </c>
      <c r="G94" s="3">
        <f>IFERROR(VLOOKUP(U16Wgs[[#This Row],[Card]],results5133[],3,FALSE),999)</f>
        <v>999</v>
      </c>
      <c r="H94" s="3">
        <f>VLOOKUP(U16Wgs[[#This Row],[pos5133]],pointstable[],2,FALSE)</f>
        <v>0</v>
      </c>
      <c r="I94" s="3">
        <f>IFERROR(VLOOKUP(U16Wgs[[#This Row],[Card]],results5136[],3,FALSE),999)</f>
        <v>999</v>
      </c>
      <c r="J94" s="3">
        <f>VLOOKUP(U16Wgs[[#This Row],[pos5136]],pointstable[],2,FALSE)</f>
        <v>0</v>
      </c>
    </row>
    <row r="95" spans="1:10" x14ac:dyDescent="0.25">
      <c r="E95" s="3">
        <f>MAX(U16Wgs[[#This Row],[pts5133]],U16Wgs[[#This Row],[pts5136]])</f>
        <v>0</v>
      </c>
      <c r="F95" s="3">
        <f>MIN(U16Wgs[[#This Row],[pts5133]],U16Wgs[[#This Row],[pts5136]])</f>
        <v>0</v>
      </c>
      <c r="G95" s="3">
        <f>IFERROR(VLOOKUP(U16Wgs[[#This Row],[Card]],results5133[],3,FALSE),999)</f>
        <v>999</v>
      </c>
      <c r="H95" s="3">
        <f>VLOOKUP(U16Wgs[[#This Row],[pos5133]],pointstable[],2,FALSE)</f>
        <v>0</v>
      </c>
      <c r="I95" s="3">
        <f>IFERROR(VLOOKUP(U16Wgs[[#This Row],[Card]],results5136[],3,FALSE),999)</f>
        <v>999</v>
      </c>
      <c r="J95" s="3">
        <f>VLOOKUP(U16Wgs[[#This Row],[pos5136]],pointstable[],2,FALSE)</f>
        <v>0</v>
      </c>
    </row>
    <row r="96" spans="1:10" x14ac:dyDescent="0.25">
      <c r="E96" s="3">
        <f>MAX(U16Wgs[[#This Row],[pts5133]],U16Wgs[[#This Row],[pts5136]])</f>
        <v>0</v>
      </c>
      <c r="F96" s="3">
        <f>MIN(U16Wgs[[#This Row],[pts5133]],U16Wgs[[#This Row],[pts5136]])</f>
        <v>0</v>
      </c>
      <c r="G96" s="3">
        <f>IFERROR(VLOOKUP(U16Wgs[[#This Row],[Card]],results5133[],3,FALSE),999)</f>
        <v>999</v>
      </c>
      <c r="H96" s="3">
        <f>VLOOKUP(U16Wgs[[#This Row],[pos5133]],pointstable[],2,FALSE)</f>
        <v>0</v>
      </c>
      <c r="I96" s="3">
        <f>IFERROR(VLOOKUP(U16Wgs[[#This Row],[Card]],results5136[],3,FALSE),999)</f>
        <v>999</v>
      </c>
      <c r="J96" s="3">
        <f>VLOOKUP(U16Wgs[[#This Row],[pos5136]],pointstable[],2,FALSE)</f>
        <v>0</v>
      </c>
    </row>
    <row r="97" spans="5:10" x14ac:dyDescent="0.25">
      <c r="E97" s="3">
        <f>MAX(U16Wgs[[#This Row],[pts5133]],U16Wgs[[#This Row],[pts5136]])</f>
        <v>0</v>
      </c>
      <c r="F97" s="3">
        <f>MIN(U16Wgs[[#This Row],[pts5133]],U16Wgs[[#This Row],[pts5136]])</f>
        <v>0</v>
      </c>
      <c r="G97" s="3">
        <f>IFERROR(VLOOKUP(U16Wgs[[#This Row],[Card]],results5133[],3,FALSE),999)</f>
        <v>999</v>
      </c>
      <c r="H97" s="3">
        <f>VLOOKUP(U16Wgs[[#This Row],[pos5133]],pointstable[],2,FALSE)</f>
        <v>0</v>
      </c>
      <c r="I97" s="3">
        <f>IFERROR(VLOOKUP(U16Wgs[[#This Row],[Card]],results5136[],3,FALSE),999)</f>
        <v>999</v>
      </c>
      <c r="J97" s="3">
        <f>VLOOKUP(U16Wgs[[#This Row],[pos5136]],pointstable[],2,FALSE)</f>
        <v>0</v>
      </c>
    </row>
    <row r="98" spans="5:10" x14ac:dyDescent="0.25">
      <c r="E98" s="3">
        <f>MAX(U16Wgs[[#This Row],[pts5133]],U16Wgs[[#This Row],[pts5136]])</f>
        <v>0</v>
      </c>
      <c r="F98" s="3">
        <f>MIN(U16Wgs[[#This Row],[pts5133]],U16Wgs[[#This Row],[pts5136]])</f>
        <v>0</v>
      </c>
      <c r="G98" s="3">
        <f>IFERROR(VLOOKUP(U16Wgs[[#This Row],[Card]],results5133[],3,FALSE),999)</f>
        <v>999</v>
      </c>
      <c r="H98" s="3">
        <f>VLOOKUP(U16Wgs[[#This Row],[pos5133]],pointstable[],2,FALSE)</f>
        <v>0</v>
      </c>
      <c r="I98" s="3">
        <f>IFERROR(VLOOKUP(U16Wgs[[#This Row],[Card]],results5136[],3,FALSE),999)</f>
        <v>999</v>
      </c>
      <c r="J98" s="3">
        <f>VLOOKUP(U16Wgs[[#This Row],[pos5136]],pointstable[],2,FALSE)</f>
        <v>0</v>
      </c>
    </row>
    <row r="99" spans="5:10" x14ac:dyDescent="0.25">
      <c r="E99" s="3">
        <f>MAX(U16Wgs[[#This Row],[pts5133]],U16Wgs[[#This Row],[pts5136]])</f>
        <v>0</v>
      </c>
      <c r="F99" s="3">
        <f>MIN(U16Wgs[[#This Row],[pts5133]],U16Wgs[[#This Row],[pts5136]])</f>
        <v>0</v>
      </c>
      <c r="G99" s="3">
        <f>IFERROR(VLOOKUP(U16Wgs[[#This Row],[Card]],results5133[],3,FALSE),999)</f>
        <v>999</v>
      </c>
      <c r="H99" s="3">
        <f>VLOOKUP(U16Wgs[[#This Row],[pos5133]],pointstable[],2,FALSE)</f>
        <v>0</v>
      </c>
      <c r="I99" s="3">
        <f>IFERROR(VLOOKUP(U16Wgs[[#This Row],[Card]],results5136[],3,FALSE),999)</f>
        <v>999</v>
      </c>
      <c r="J99" s="3">
        <f>VLOOKUP(U16Wgs[[#This Row],[pos5136]],pointstable[],2,FALSE)</f>
        <v>0</v>
      </c>
    </row>
    <row r="100" spans="5:10" x14ac:dyDescent="0.25">
      <c r="E100" s="3">
        <f>MAX(U16Wgs[[#This Row],[pts5133]],U16Wgs[[#This Row],[pts5136]])</f>
        <v>0</v>
      </c>
      <c r="F100" s="3">
        <f>MIN(U16Wgs[[#This Row],[pts5133]],U16Wgs[[#This Row],[pts5136]])</f>
        <v>0</v>
      </c>
      <c r="G100" s="3">
        <f>IFERROR(VLOOKUP(U16Wgs[[#This Row],[Card]],results5133[],3,FALSE),999)</f>
        <v>999</v>
      </c>
      <c r="H100" s="3">
        <f>VLOOKUP(U16Wgs[[#This Row],[pos5133]],pointstable[],2,FALSE)</f>
        <v>0</v>
      </c>
      <c r="I100" s="3">
        <f>IFERROR(VLOOKUP(U16Wgs[[#This Row],[Card]],results5136[],3,FALSE),999)</f>
        <v>999</v>
      </c>
      <c r="J100" s="3">
        <f>VLOOKUP(U16Wgs[[#This Row],[pos5136]],pointstable[],2,FALSE)</f>
        <v>0</v>
      </c>
    </row>
    <row r="101" spans="5:10" x14ac:dyDescent="0.25">
      <c r="E101" s="3">
        <f>MAX(U16Wgs[[#This Row],[pts5133]],U16Wgs[[#This Row],[pts5136]])</f>
        <v>0</v>
      </c>
      <c r="F101" s="3">
        <f>MIN(U16Wgs[[#This Row],[pts5133]],U16Wgs[[#This Row],[pts5136]])</f>
        <v>0</v>
      </c>
      <c r="G101" s="3">
        <f>IFERROR(VLOOKUP(U16Wgs[[#This Row],[Card]],results5133[],3,FALSE),999)</f>
        <v>999</v>
      </c>
      <c r="H101" s="3">
        <f>VLOOKUP(U16Wgs[[#This Row],[pos5133]],pointstable[],2,FALSE)</f>
        <v>0</v>
      </c>
      <c r="I101" s="3">
        <f>IFERROR(VLOOKUP(U16Wgs[[#This Row],[Card]],results5136[],3,FALSE),999)</f>
        <v>999</v>
      </c>
      <c r="J101" s="3">
        <f>VLOOKUP(U16Wgs[[#This Row],[pos5136]],pointstable[],2,FALSE)</f>
        <v>0</v>
      </c>
    </row>
    <row r="102" spans="5:10" x14ac:dyDescent="0.25">
      <c r="E102" s="3">
        <f>MAX(U16Wgs[[#This Row],[pts5133]],U16Wgs[[#This Row],[pts5136]])</f>
        <v>0</v>
      </c>
      <c r="F102" s="3">
        <f>MIN(U16Wgs[[#This Row],[pts5133]],U16Wgs[[#This Row],[pts5136]])</f>
        <v>0</v>
      </c>
      <c r="G102" s="3">
        <f>IFERROR(VLOOKUP(U16Wgs[[#This Row],[Card]],results5133[],3,FALSE),999)</f>
        <v>999</v>
      </c>
      <c r="H102" s="3">
        <f>VLOOKUP(U16Wgs[[#This Row],[pos5133]],pointstable[],2,FALSE)</f>
        <v>0</v>
      </c>
      <c r="I102" s="3">
        <f>IFERROR(VLOOKUP(U16Wgs[[#This Row],[Card]],results5136[],3,FALSE),999)</f>
        <v>999</v>
      </c>
      <c r="J102" s="3">
        <f>VLOOKUP(U16Wgs[[#This Row],[pos5136]],pointstable[],2,FALSE)</f>
        <v>0</v>
      </c>
    </row>
    <row r="103" spans="5:10" x14ac:dyDescent="0.25">
      <c r="E103" s="3">
        <f>MAX(U16Wgs[[#This Row],[pts5133]],U16Wgs[[#This Row],[pts5136]])</f>
        <v>0</v>
      </c>
      <c r="F103" s="3">
        <f>MIN(U16Wgs[[#This Row],[pts5133]],U16Wgs[[#This Row],[pts5136]])</f>
        <v>0</v>
      </c>
      <c r="G103" s="3">
        <f>IFERROR(VLOOKUP(U16Wgs[[#This Row],[Card]],results5133[],3,FALSE),999)</f>
        <v>999</v>
      </c>
      <c r="H103" s="3">
        <f>VLOOKUP(U16Wgs[[#This Row],[pos5133]],pointstable[],2,FALSE)</f>
        <v>0</v>
      </c>
      <c r="I103" s="3">
        <f>IFERROR(VLOOKUP(U16Wgs[[#This Row],[Card]],results5136[],3,FALSE),999)</f>
        <v>999</v>
      </c>
      <c r="J103" s="3">
        <f>VLOOKUP(U16Wgs[[#This Row],[pos5136]],pointstable[],2,FALSE)</f>
        <v>0</v>
      </c>
    </row>
    <row r="104" spans="5:10" x14ac:dyDescent="0.25">
      <c r="E104" s="3">
        <f>MAX(U16Wgs[[#This Row],[pts5133]],U16Wgs[[#This Row],[pts5136]])</f>
        <v>0</v>
      </c>
      <c r="F104" s="3">
        <f>MIN(U16Wgs[[#This Row],[pts5133]],U16Wgs[[#This Row],[pts5136]])</f>
        <v>0</v>
      </c>
      <c r="G104" s="3">
        <f>IFERROR(VLOOKUP(U16Wgs[[#This Row],[Card]],results5133[],3,FALSE),999)</f>
        <v>999</v>
      </c>
      <c r="H104" s="3">
        <f>VLOOKUP(U16Wgs[[#This Row],[pos5133]],pointstable[],2,FALSE)</f>
        <v>0</v>
      </c>
      <c r="I104" s="3">
        <f>IFERROR(VLOOKUP(U16Wgs[[#This Row],[Card]],results5136[],3,FALSE),999)</f>
        <v>999</v>
      </c>
      <c r="J104" s="3">
        <f>VLOOKUP(U16Wgs[[#This Row],[pos5136]],pointstable[],2,FALSE)</f>
        <v>0</v>
      </c>
    </row>
    <row r="105" spans="5:10" x14ac:dyDescent="0.25">
      <c r="E105" s="3">
        <f>MAX(U16Wgs[[#This Row],[pts5133]],U16Wgs[[#This Row],[pts5136]])</f>
        <v>0</v>
      </c>
      <c r="F105" s="3">
        <f>MIN(U16Wgs[[#This Row],[pts5133]],U16Wgs[[#This Row],[pts5136]])</f>
        <v>0</v>
      </c>
      <c r="G105" s="3">
        <f>IFERROR(VLOOKUP(U16Wgs[[#This Row],[Card]],results5133[],3,FALSE),999)</f>
        <v>999</v>
      </c>
      <c r="H105" s="3">
        <f>VLOOKUP(U16Wgs[[#This Row],[pos5133]],pointstable[],2,FALSE)</f>
        <v>0</v>
      </c>
      <c r="I105" s="3">
        <f>IFERROR(VLOOKUP(U16Wgs[[#This Row],[Card]],results5136[],3,FALSE),999)</f>
        <v>999</v>
      </c>
      <c r="J105" s="3">
        <f>VLOOKUP(U16Wgs[[#This Row],[pos5136]],pointstable[],2,FALSE)</f>
        <v>0</v>
      </c>
    </row>
    <row r="106" spans="5:10" x14ac:dyDescent="0.25">
      <c r="E106" s="3">
        <f>MAX(U16Wgs[[#This Row],[pts5133]],U16Wgs[[#This Row],[pts5136]])</f>
        <v>0</v>
      </c>
      <c r="F106" s="3">
        <f>MIN(U16Wgs[[#This Row],[pts5133]],U16Wgs[[#This Row],[pts5136]])</f>
        <v>0</v>
      </c>
      <c r="G106" s="3">
        <f>IFERROR(VLOOKUP(U16Wgs[[#This Row],[Card]],results5133[],3,FALSE),999)</f>
        <v>999</v>
      </c>
      <c r="H106" s="3">
        <f>VLOOKUP(U16Wgs[[#This Row],[pos5133]],pointstable[],2,FALSE)</f>
        <v>0</v>
      </c>
      <c r="I106" s="3">
        <f>IFERROR(VLOOKUP(U16Wgs[[#This Row],[Card]],results5136[],3,FALSE),999)</f>
        <v>999</v>
      </c>
      <c r="J106" s="3">
        <f>VLOOKUP(U16Wgs[[#This Row],[pos5136]],pointstable[],2,FALSE)</f>
        <v>0</v>
      </c>
    </row>
    <row r="107" spans="5:10" x14ac:dyDescent="0.25">
      <c r="E107" s="3">
        <f>MAX(U16Wgs[[#This Row],[pts5133]],U16Wgs[[#This Row],[pts5136]])</f>
        <v>0</v>
      </c>
      <c r="F107" s="3">
        <f>MIN(U16Wgs[[#This Row],[pts5133]],U16Wgs[[#This Row],[pts5136]])</f>
        <v>0</v>
      </c>
      <c r="G107" s="3">
        <f>IFERROR(VLOOKUP(U16Wgs[[#This Row],[Card]],results5133[],3,FALSE),999)</f>
        <v>999</v>
      </c>
      <c r="H107" s="3">
        <f>VLOOKUP(U16Wgs[[#This Row],[pos5133]],pointstable[],2,FALSE)</f>
        <v>0</v>
      </c>
      <c r="I107" s="3">
        <f>IFERROR(VLOOKUP(U16Wgs[[#This Row],[Card]],results5136[],3,FALSE),999)</f>
        <v>999</v>
      </c>
      <c r="J107" s="3">
        <f>VLOOKUP(U16Wgs[[#This Row],[pos5136]],pointstable[],2,FALSE)</f>
        <v>0</v>
      </c>
    </row>
    <row r="108" spans="5:10" x14ac:dyDescent="0.25">
      <c r="E108" s="3">
        <f>MAX(U16Wgs[[#This Row],[pts5133]],U16Wgs[[#This Row],[pts5136]])</f>
        <v>0</v>
      </c>
      <c r="F108" s="3">
        <f>MIN(U16Wgs[[#This Row],[pts5133]],U16Wgs[[#This Row],[pts5136]])</f>
        <v>0</v>
      </c>
      <c r="G108" s="3">
        <f>IFERROR(VLOOKUP(U16Wgs[[#This Row],[Card]],results5133[],3,FALSE),999)</f>
        <v>999</v>
      </c>
      <c r="H108" s="3">
        <f>VLOOKUP(U16Wgs[[#This Row],[pos5133]],pointstable[],2,FALSE)</f>
        <v>0</v>
      </c>
      <c r="I108" s="3">
        <f>IFERROR(VLOOKUP(U16Wgs[[#This Row],[Card]],results5136[],3,FALSE),999)</f>
        <v>999</v>
      </c>
      <c r="J108" s="3">
        <f>VLOOKUP(U16Wgs[[#This Row],[pos5136]],pointstable[],2,FALSE)</f>
        <v>0</v>
      </c>
    </row>
    <row r="109" spans="5:10" x14ac:dyDescent="0.25">
      <c r="E109" s="3">
        <f>MAX(U16Wgs[[#This Row],[pts5133]],U16Wgs[[#This Row],[pts5136]])</f>
        <v>0</v>
      </c>
      <c r="F109" s="3">
        <f>MIN(U16Wgs[[#This Row],[pts5133]],U16Wgs[[#This Row],[pts5136]])</f>
        <v>0</v>
      </c>
      <c r="G109" s="3">
        <f>IFERROR(VLOOKUP(U16Wgs[[#This Row],[Card]],results5133[],3,FALSE),999)</f>
        <v>999</v>
      </c>
      <c r="H109" s="3">
        <f>VLOOKUP(U16Wgs[[#This Row],[pos5133]],pointstable[],2,FALSE)</f>
        <v>0</v>
      </c>
      <c r="I109" s="3">
        <f>IFERROR(VLOOKUP(U16Wgs[[#This Row],[Card]],results5136[],3,FALSE),999)</f>
        <v>999</v>
      </c>
      <c r="J109" s="3">
        <f>VLOOKUP(U16Wgs[[#This Row],[pos5136]],pointstable[],2,FALSE)</f>
        <v>0</v>
      </c>
    </row>
    <row r="110" spans="5:10" x14ac:dyDescent="0.25">
      <c r="E110" s="3">
        <f>MAX(U16Wgs[[#This Row],[pts5133]],U16Wgs[[#This Row],[pts5136]])</f>
        <v>0</v>
      </c>
      <c r="F110" s="3">
        <f>MIN(U16Wgs[[#This Row],[pts5133]],U16Wgs[[#This Row],[pts5136]])</f>
        <v>0</v>
      </c>
      <c r="G110" s="3">
        <f>IFERROR(VLOOKUP(U16Wgs[[#This Row],[Card]],results5133[],3,FALSE),999)</f>
        <v>999</v>
      </c>
      <c r="H110" s="3">
        <f>VLOOKUP(U16Wgs[[#This Row],[pos5133]],pointstable[],2,FALSE)</f>
        <v>0</v>
      </c>
      <c r="I110" s="3">
        <f>IFERROR(VLOOKUP(U16Wgs[[#This Row],[Card]],results5136[],3,FALSE),999)</f>
        <v>999</v>
      </c>
      <c r="J110" s="3">
        <f>VLOOKUP(U16Wgs[[#This Row],[pos5136]],pointstable[],2,FALSE)</f>
        <v>0</v>
      </c>
    </row>
    <row r="111" spans="5:10" x14ac:dyDescent="0.25">
      <c r="E111" s="3">
        <f>MAX(U16Wgs[[#This Row],[pts5133]],U16Wgs[[#This Row],[pts5136]])</f>
        <v>0</v>
      </c>
      <c r="F111" s="3">
        <f>MIN(U16Wgs[[#This Row],[pts5133]],U16Wgs[[#This Row],[pts5136]])</f>
        <v>0</v>
      </c>
      <c r="G111" s="3">
        <f>IFERROR(VLOOKUP(U16Wgs[[#This Row],[Card]],results5133[],3,FALSE),999)</f>
        <v>999</v>
      </c>
      <c r="H111" s="3">
        <f>VLOOKUP(U16Wgs[[#This Row],[pos5133]],pointstable[],2,FALSE)</f>
        <v>0</v>
      </c>
      <c r="I111" s="3">
        <f>IFERROR(VLOOKUP(U16Wgs[[#This Row],[Card]],results5136[],3,FALSE),999)</f>
        <v>999</v>
      </c>
      <c r="J111" s="3">
        <f>VLOOKUP(U16Wgs[[#This Row],[pos5136]],pointstable[],2,FALSE)</f>
        <v>0</v>
      </c>
    </row>
    <row r="112" spans="5:10" x14ac:dyDescent="0.25">
      <c r="E112" s="3">
        <f>MAX(U16Wgs[[#This Row],[pts5133]],U16Wgs[[#This Row],[pts5136]])</f>
        <v>0</v>
      </c>
      <c r="F112" s="3">
        <f>MIN(U16Wgs[[#This Row],[pts5133]],U16Wgs[[#This Row],[pts5136]])</f>
        <v>0</v>
      </c>
      <c r="G112" s="3">
        <f>IFERROR(VLOOKUP(U16Wgs[[#This Row],[Card]],results5133[],3,FALSE),999)</f>
        <v>999</v>
      </c>
      <c r="H112" s="3">
        <f>VLOOKUP(U16Wgs[[#This Row],[pos5133]],pointstable[],2,FALSE)</f>
        <v>0</v>
      </c>
      <c r="I112" s="3">
        <f>IFERROR(VLOOKUP(U16Wgs[[#This Row],[Card]],results5136[],3,FALSE),999)</f>
        <v>999</v>
      </c>
      <c r="J112" s="3">
        <f>VLOOKUP(U16Wgs[[#This Row],[pos5136]],pointstable[],2,FALSE)</f>
        <v>0</v>
      </c>
    </row>
    <row r="113" spans="1:10" x14ac:dyDescent="0.25">
      <c r="E113" s="3">
        <f>MAX(U16Wgs[[#This Row],[pts5133]],U16Wgs[[#This Row],[pts5136]])</f>
        <v>0</v>
      </c>
      <c r="F113" s="3">
        <f>MIN(U16Wgs[[#This Row],[pts5133]],U16Wgs[[#This Row],[pts5136]])</f>
        <v>0</v>
      </c>
      <c r="G113" s="3">
        <f>IFERROR(VLOOKUP(U16Wgs[[#This Row],[Card]],results5133[],3,FALSE),999)</f>
        <v>999</v>
      </c>
      <c r="H113" s="3">
        <f>VLOOKUP(U16Wgs[[#This Row],[pos5133]],pointstable[],2,FALSE)</f>
        <v>0</v>
      </c>
      <c r="I113" s="3">
        <f>IFERROR(VLOOKUP(U16Wgs[[#This Row],[Card]],results5136[],3,FALSE),999)</f>
        <v>999</v>
      </c>
      <c r="J113" s="3">
        <f>VLOOKUP(U16Wgs[[#This Row],[pos5136]],pointstable[],2,FALSE)</f>
        <v>0</v>
      </c>
    </row>
    <row r="114" spans="1:10" x14ac:dyDescent="0.25">
      <c r="E114" s="3">
        <f>MAX(U16Wgs[[#This Row],[pts5133]],U16Wgs[[#This Row],[pts5136]])</f>
        <v>0</v>
      </c>
      <c r="F114" s="3">
        <f>MIN(U16Wgs[[#This Row],[pts5133]],U16Wgs[[#This Row],[pts5136]])</f>
        <v>0</v>
      </c>
      <c r="G114" s="3">
        <f>IFERROR(VLOOKUP(U16Wgs[[#This Row],[Card]],results5133[],3,FALSE),999)</f>
        <v>999</v>
      </c>
      <c r="H114" s="3">
        <f>VLOOKUP(U16Wgs[[#This Row],[pos5133]],pointstable[],2,FALSE)</f>
        <v>0</v>
      </c>
      <c r="I114" s="3">
        <f>IFERROR(VLOOKUP(U16Wgs[[#This Row],[Card]],results5136[],3,FALSE),999)</f>
        <v>999</v>
      </c>
      <c r="J114" s="3">
        <f>VLOOKUP(U16Wgs[[#This Row],[pos5136]],pointstable[],2,FALSE)</f>
        <v>0</v>
      </c>
    </row>
    <row r="115" spans="1:10" x14ac:dyDescent="0.25">
      <c r="B115" s="3"/>
      <c r="C115" s="3"/>
      <c r="E115" s="3">
        <f>MAX(U16Wgs[[#This Row],[pts5133]],U16Wgs[[#This Row],[pts5136]])</f>
        <v>0</v>
      </c>
      <c r="F115" s="3">
        <f>MIN(U16Wgs[[#This Row],[pts5133]],U16Wgs[[#This Row],[pts5136]])</f>
        <v>0</v>
      </c>
      <c r="G115" s="3">
        <f>IFERROR(VLOOKUP(U16Wgs[[#This Row],[Card]],results5133[],3,FALSE),999)</f>
        <v>999</v>
      </c>
      <c r="H115" s="3">
        <f>VLOOKUP(U16Wgs[[#This Row],[pos5133]],pointstable[],2,FALSE)</f>
        <v>0</v>
      </c>
      <c r="I115" s="3">
        <f>IFERROR(VLOOKUP(U16Wgs[[#This Row],[Card]],results5136[],3,FALSE),999)</f>
        <v>999</v>
      </c>
      <c r="J115" s="3">
        <f>VLOOKUP(U16Wgs[[#This Row],[pos5136]],pointstable[],2,FALSE)</f>
        <v>0</v>
      </c>
    </row>
    <row r="116" spans="1:10" x14ac:dyDescent="0.25">
      <c r="B116" s="3"/>
      <c r="C116" s="3"/>
      <c r="E116" s="3">
        <f>MAX(U16Wgs[[#This Row],[pts5133]],U16Wgs[[#This Row],[pts5136]])</f>
        <v>0</v>
      </c>
      <c r="F116" s="3">
        <f>MIN(U16Wgs[[#This Row],[pts5133]],U16Wgs[[#This Row],[pts5136]])</f>
        <v>0</v>
      </c>
      <c r="G116" s="3">
        <f>IFERROR(VLOOKUP(U16Wgs[[#This Row],[Card]],results5133[],3,FALSE),999)</f>
        <v>999</v>
      </c>
      <c r="H116" s="3">
        <f>VLOOKUP(U16Wgs[[#This Row],[pos5133]],pointstable[],2,FALSE)</f>
        <v>0</v>
      </c>
      <c r="I116" s="3">
        <f>IFERROR(VLOOKUP(U16Wgs[[#This Row],[Card]],results5136[],3,FALSE),999)</f>
        <v>999</v>
      </c>
      <c r="J116" s="3">
        <f>VLOOKUP(U16Wgs[[#This Row],[pos5136]],pointstable[],2,FALSE)</f>
        <v>0</v>
      </c>
    </row>
    <row r="117" spans="1:10" x14ac:dyDescent="0.25">
      <c r="B117" s="3"/>
      <c r="C117" s="3"/>
      <c r="D117" s="3"/>
      <c r="E117" s="3">
        <f>MAX(U16Wgs[[#This Row],[pts5133]],U16Wgs[[#This Row],[pts5136]])</f>
        <v>0</v>
      </c>
      <c r="F117" s="3">
        <f>MIN(U16Wgs[[#This Row],[pts5133]],U16Wgs[[#This Row],[pts5136]])</f>
        <v>0</v>
      </c>
      <c r="G117" s="3">
        <f>IFERROR(VLOOKUP(U16Wgs[[#This Row],[Card]],results5133[],3,FALSE),999)</f>
        <v>999</v>
      </c>
      <c r="H117" s="3">
        <f>VLOOKUP(U16Wgs[[#This Row],[pos5133]],pointstable[],2,FALSE)</f>
        <v>0</v>
      </c>
      <c r="I117" s="3">
        <f>IFERROR(VLOOKUP(U16Wgs[[#This Row],[Card]],results5136[],3,FALSE),999)</f>
        <v>999</v>
      </c>
      <c r="J117" s="3">
        <f>VLOOKUP(U16Wgs[[#This Row],[pos5136]],pointstable[],2,FALSE)</f>
        <v>0</v>
      </c>
    </row>
    <row r="118" spans="1:10" x14ac:dyDescent="0.25">
      <c r="B118" s="3"/>
      <c r="C118" s="3"/>
      <c r="D118" s="3"/>
      <c r="E118" s="3">
        <f>MAX(U16Wgs[[#This Row],[pts5133]],U16Wgs[[#This Row],[pts5136]])</f>
        <v>0</v>
      </c>
      <c r="F118" s="3">
        <f>MIN(U16Wgs[[#This Row],[pts5133]],U16Wgs[[#This Row],[pts5136]])</f>
        <v>0</v>
      </c>
      <c r="G118" s="3">
        <f>IFERROR(VLOOKUP(U16Wgs[[#This Row],[Card]],results5133[],3,FALSE),999)</f>
        <v>999</v>
      </c>
      <c r="H118" s="3">
        <f>VLOOKUP(U16Wgs[[#This Row],[pos5133]],pointstable[],2,FALSE)</f>
        <v>0</v>
      </c>
      <c r="I118" s="3">
        <f>IFERROR(VLOOKUP(U16Wgs[[#This Row],[Card]],results5136[],3,FALSE),999)</f>
        <v>999</v>
      </c>
      <c r="J118" s="3">
        <f>VLOOKUP(U16Wgs[[#This Row],[pos5136]],pointstable[],2,FALSE)</f>
        <v>0</v>
      </c>
    </row>
    <row r="119" spans="1:10" x14ac:dyDescent="0.25">
      <c r="B119" s="3"/>
      <c r="C119" s="3"/>
      <c r="D119" s="3"/>
      <c r="E119" s="3">
        <f>MAX(U16Wgs[[#This Row],[pts5133]],U16Wgs[[#This Row],[pts5136]])</f>
        <v>0</v>
      </c>
      <c r="F119" s="3">
        <f>MIN(U16Wgs[[#This Row],[pts5133]],U16Wgs[[#This Row],[pts5136]])</f>
        <v>0</v>
      </c>
      <c r="G119" s="3">
        <f>IFERROR(VLOOKUP(U16Wgs[[#This Row],[Card]],results5133[],3,FALSE),999)</f>
        <v>999</v>
      </c>
      <c r="H119" s="3">
        <f>VLOOKUP(U16Wgs[[#This Row],[pos5133]],pointstable[],2,FALSE)</f>
        <v>0</v>
      </c>
      <c r="I119" s="3">
        <f>IFERROR(VLOOKUP(U16Wgs[[#This Row],[Card]],results5136[],3,FALSE),999)</f>
        <v>999</v>
      </c>
      <c r="J119" s="3">
        <f>VLOOKUP(U16Wgs[[#This Row],[pos5136]],pointstable[],2,FALSE)</f>
        <v>0</v>
      </c>
    </row>
    <row r="120" spans="1:10" x14ac:dyDescent="0.25">
      <c r="A120" s="17"/>
      <c r="B120" s="19"/>
      <c r="C120" s="19"/>
      <c r="D120" s="19"/>
      <c r="E120" s="3">
        <f>MAX(U16Wgs[[#This Row],[pts5133]],U16Wgs[[#This Row],[pts5136]])</f>
        <v>0</v>
      </c>
      <c r="F120" s="3">
        <f>MIN(U16Wgs[[#This Row],[pts5133]],U16Wgs[[#This Row],[pts5136]])</f>
        <v>0</v>
      </c>
      <c r="G120" s="3">
        <f>IFERROR(VLOOKUP(U16Wgs[[#This Row],[Card]],results5133[],3,FALSE),999)</f>
        <v>999</v>
      </c>
      <c r="H120" s="3">
        <f>VLOOKUP(U16Wgs[[#This Row],[pos5133]],pointstable[],2,FALSE)</f>
        <v>0</v>
      </c>
      <c r="I120" s="3">
        <f>IFERROR(VLOOKUP(U16Wgs[[#This Row],[Card]],results5136[],3,FALSE),999)</f>
        <v>999</v>
      </c>
      <c r="J120" s="3">
        <f>VLOOKUP(U16Wgs[[#This Row],[pos5136]],pointstable[],2,FALSE)</f>
        <v>0</v>
      </c>
    </row>
  </sheetData>
  <mergeCells count="2">
    <mergeCell ref="G1:H1"/>
    <mergeCell ref="I1:J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10" workbookViewId="0">
      <selection activeCell="B31" sqref="B31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</cols>
  <sheetData>
    <row r="1" spans="1:9" x14ac:dyDescent="0.25">
      <c r="F1" s="37" t="s">
        <v>53</v>
      </c>
      <c r="G1" s="37"/>
      <c r="H1" s="28" t="s">
        <v>487</v>
      </c>
      <c r="I1" s="28" t="s">
        <v>489</v>
      </c>
    </row>
    <row r="2" spans="1:9" x14ac:dyDescent="0.25">
      <c r="F2" s="28" t="s">
        <v>33</v>
      </c>
      <c r="G2" s="28" t="s">
        <v>34</v>
      </c>
      <c r="H2" s="28" t="s">
        <v>34</v>
      </c>
      <c r="I2" s="28" t="s">
        <v>34</v>
      </c>
    </row>
    <row r="3" spans="1:9" x14ac:dyDescent="0.25">
      <c r="A3" t="s">
        <v>3</v>
      </c>
      <c r="B3" t="s">
        <v>4</v>
      </c>
      <c r="C3" t="s">
        <v>7</v>
      </c>
      <c r="D3" t="s">
        <v>5</v>
      </c>
      <c r="E3" t="s">
        <v>488</v>
      </c>
      <c r="F3" s="29" t="s">
        <v>180</v>
      </c>
      <c r="G3" s="29" t="s">
        <v>181</v>
      </c>
      <c r="H3" s="29" t="s">
        <v>487</v>
      </c>
      <c r="I3" s="29" t="s">
        <v>489</v>
      </c>
    </row>
    <row r="4" spans="1:9" x14ac:dyDescent="0.25">
      <c r="A4">
        <v>77458</v>
      </c>
      <c r="B4" t="s">
        <v>54</v>
      </c>
      <c r="C4" s="3" t="s">
        <v>16</v>
      </c>
      <c r="D4" s="3">
        <v>2</v>
      </c>
      <c r="E4" s="3">
        <f>MAX(U16Wother[[#This Row],[pts5132]:[Second GS]])</f>
        <v>500</v>
      </c>
      <c r="F4">
        <f>IFERROR(VLOOKUP(U16Wother[[#This Row],[Card]],results5132[],3,FALSE),999)</f>
        <v>1</v>
      </c>
      <c r="G4">
        <f>VLOOKUP(U16Wother[[#This Row],[pos5132]],pointstable[],2,FALSE)</f>
        <v>500</v>
      </c>
      <c r="H4" s="3">
        <f>VLOOKUP(U16Wother[[#This Row],[Card]],U16Wsl[],6,FALSE)</f>
        <v>400</v>
      </c>
      <c r="I4" s="3">
        <f>VLOOKUP(U16Wother[[#This Row],[Card]],U16Wgs[],6,FALSE)</f>
        <v>500</v>
      </c>
    </row>
    <row r="5" spans="1:9" x14ac:dyDescent="0.25">
      <c r="A5">
        <v>75750</v>
      </c>
      <c r="B5" t="s">
        <v>56</v>
      </c>
      <c r="C5" s="3" t="s">
        <v>15</v>
      </c>
      <c r="D5" s="3">
        <v>2</v>
      </c>
      <c r="E5" s="3">
        <f>MAX(U16Wother[[#This Row],[pts5132]:[Second GS]])</f>
        <v>400</v>
      </c>
      <c r="F5">
        <f>IFERROR(VLOOKUP(U16Wother[[#This Row],[Card]],results5132[],3,FALSE),999)</f>
        <v>2</v>
      </c>
      <c r="G5">
        <f>VLOOKUP(U16Wother[[#This Row],[pos5132]],pointstable[],2,FALSE)</f>
        <v>400</v>
      </c>
      <c r="H5" s="3">
        <f>VLOOKUP(U16Wother[[#This Row],[Card]],U16Wsl[],6,FALSE)</f>
        <v>0</v>
      </c>
      <c r="I5" s="3">
        <f>VLOOKUP(U16Wother[[#This Row],[Card]],U16Wgs[],6,FALSE)</f>
        <v>0</v>
      </c>
    </row>
    <row r="6" spans="1:9" x14ac:dyDescent="0.25">
      <c r="A6">
        <v>74768</v>
      </c>
      <c r="B6" t="s">
        <v>59</v>
      </c>
      <c r="C6" s="3" t="s">
        <v>14</v>
      </c>
      <c r="D6" s="3">
        <v>2</v>
      </c>
      <c r="E6" s="3">
        <f>MAX(U16Wother[[#This Row],[pts5132]:[Second GS]])</f>
        <v>300</v>
      </c>
      <c r="F6">
        <f>IFERROR(VLOOKUP(U16Wother[[#This Row],[Card]],results5132[],3,FALSE),999)</f>
        <v>4</v>
      </c>
      <c r="G6">
        <f>VLOOKUP(U16Wother[[#This Row],[pos5132]],pointstable[],2,FALSE)</f>
        <v>250</v>
      </c>
      <c r="H6" s="3">
        <f>VLOOKUP(U16Wother[[#This Row],[Card]],U16Wsl[],6,FALSE)</f>
        <v>0</v>
      </c>
      <c r="I6" s="3">
        <f>VLOOKUP(U16Wother[[#This Row],[Card]],U16Wgs[],6,FALSE)</f>
        <v>300</v>
      </c>
    </row>
    <row r="7" spans="1:9" x14ac:dyDescent="0.25">
      <c r="A7">
        <v>75089</v>
      </c>
      <c r="B7" t="s">
        <v>57</v>
      </c>
      <c r="C7" s="3" t="s">
        <v>16</v>
      </c>
      <c r="D7" s="3">
        <v>2</v>
      </c>
      <c r="E7" s="3">
        <f>MAX(U16Wother[[#This Row],[pts5132]:[Second GS]])</f>
        <v>300</v>
      </c>
      <c r="F7">
        <f>IFERROR(VLOOKUP(U16Wother[[#This Row],[Card]],results5132[],3,FALSE),999)</f>
        <v>3</v>
      </c>
      <c r="G7">
        <f>VLOOKUP(U16Wother[[#This Row],[pos5132]],pointstable[],2,FALSE)</f>
        <v>300</v>
      </c>
      <c r="H7" s="3">
        <f>VLOOKUP(U16Wother[[#This Row],[Card]],U16Wsl[],6,FALSE)</f>
        <v>300</v>
      </c>
      <c r="I7" s="3">
        <f>VLOOKUP(U16Wother[[#This Row],[Card]],U16Wgs[],6,FALSE)</f>
        <v>0</v>
      </c>
    </row>
    <row r="8" spans="1:9" x14ac:dyDescent="0.25">
      <c r="A8">
        <v>75260</v>
      </c>
      <c r="B8" t="s">
        <v>64</v>
      </c>
      <c r="C8" s="3" t="s">
        <v>16</v>
      </c>
      <c r="D8" s="3">
        <v>2</v>
      </c>
      <c r="E8" s="3">
        <f>MAX(U16Wother[[#This Row],[pts5132]:[Second GS]])</f>
        <v>225</v>
      </c>
      <c r="F8">
        <f>IFERROR(VLOOKUP(U16Wother[[#This Row],[Card]],results5132[],3,FALSE),999)</f>
        <v>7</v>
      </c>
      <c r="G8">
        <f>VLOOKUP(U16Wother[[#This Row],[pos5132]],pointstable[],2,FALSE)</f>
        <v>180</v>
      </c>
      <c r="H8" s="3">
        <f>VLOOKUP(U16Wother[[#This Row],[Card]],U16Wsl[],6,FALSE)</f>
        <v>180</v>
      </c>
      <c r="I8" s="3">
        <f>VLOOKUP(U16Wother[[#This Row],[Card]],U16Wgs[],6,FALSE)</f>
        <v>225</v>
      </c>
    </row>
    <row r="9" spans="1:9" x14ac:dyDescent="0.25">
      <c r="A9">
        <v>80888</v>
      </c>
      <c r="B9" t="s">
        <v>61</v>
      </c>
      <c r="C9" s="3" t="s">
        <v>43</v>
      </c>
      <c r="D9" s="3">
        <v>3</v>
      </c>
      <c r="E9" s="3">
        <f>MAX(U16Wother[[#This Row],[pts5132]:[Second GS]])</f>
        <v>225</v>
      </c>
      <c r="F9">
        <f>IFERROR(VLOOKUP(U16Wother[[#This Row],[Card]],results5132[],3,FALSE),999)</f>
        <v>5</v>
      </c>
      <c r="G9">
        <f>VLOOKUP(U16Wother[[#This Row],[pos5132]],pointstable[],2,FALSE)</f>
        <v>225</v>
      </c>
      <c r="H9" s="3">
        <f>VLOOKUP(U16Wother[[#This Row],[Card]],U16Wsl[],6,FALSE)</f>
        <v>0</v>
      </c>
      <c r="I9" s="3">
        <f>VLOOKUP(U16Wother[[#This Row],[Card]],U16Wgs[],6,FALSE)</f>
        <v>145</v>
      </c>
    </row>
    <row r="10" spans="1:9" x14ac:dyDescent="0.25">
      <c r="A10">
        <v>80905</v>
      </c>
      <c r="B10" t="s">
        <v>62</v>
      </c>
      <c r="C10" s="3" t="s">
        <v>16</v>
      </c>
      <c r="D10" s="3">
        <v>3</v>
      </c>
      <c r="E10" s="3">
        <f>MAX(U16Wother[[#This Row],[pts5132]:[Second GS]])</f>
        <v>200</v>
      </c>
      <c r="F10">
        <f>IFERROR(VLOOKUP(U16Wother[[#This Row],[Card]],results5132[],3,FALSE),999)</f>
        <v>6</v>
      </c>
      <c r="G10">
        <f>VLOOKUP(U16Wother[[#This Row],[pos5132]],pointstable[],2,FALSE)</f>
        <v>200</v>
      </c>
      <c r="H10" s="3">
        <f>VLOOKUP(U16Wother[[#This Row],[Card]],U16Wsl[],6,FALSE)</f>
        <v>75</v>
      </c>
      <c r="I10" s="3">
        <f>VLOOKUP(U16Wother[[#This Row],[Card]],U16Wgs[],6,FALSE)</f>
        <v>180</v>
      </c>
    </row>
    <row r="11" spans="1:9" x14ac:dyDescent="0.25">
      <c r="A11">
        <v>80966</v>
      </c>
      <c r="B11" t="s">
        <v>89</v>
      </c>
      <c r="C11" s="3" t="s">
        <v>19</v>
      </c>
      <c r="D11" s="3">
        <v>3</v>
      </c>
      <c r="E11" s="3">
        <f>MAX(U16Wother[[#This Row],[pts5132]:[Second GS]])</f>
        <v>160</v>
      </c>
      <c r="F11">
        <f>IFERROR(VLOOKUP(U16Wother[[#This Row],[Card]],results5132[],3,FALSE),999)</f>
        <v>21</v>
      </c>
      <c r="G11">
        <f>VLOOKUP(U16Wother[[#This Row],[pos5132]],pointstable[],2,FALSE)</f>
        <v>51</v>
      </c>
      <c r="H11" s="3">
        <f>VLOOKUP(U16Wother[[#This Row],[Card]],U16Wsl[],6,FALSE)</f>
        <v>0</v>
      </c>
      <c r="I11" s="3">
        <f>VLOOKUP(U16Wother[[#This Row],[Card]],U16Wgs[],6,FALSE)</f>
        <v>160</v>
      </c>
    </row>
    <row r="12" spans="1:9" x14ac:dyDescent="0.25">
      <c r="A12">
        <v>80848</v>
      </c>
      <c r="B12" t="s">
        <v>66</v>
      </c>
      <c r="C12" s="3" t="s">
        <v>15</v>
      </c>
      <c r="D12" s="3">
        <v>3</v>
      </c>
      <c r="E12" s="3">
        <f>MAX(U16Wother[[#This Row],[pts5132]:[Second GS]])</f>
        <v>160</v>
      </c>
      <c r="F12">
        <f>IFERROR(VLOOKUP(U16Wother[[#This Row],[Card]],results5132[],3,FALSE),999)</f>
        <v>8</v>
      </c>
      <c r="G12">
        <f>VLOOKUP(U16Wother[[#This Row],[pos5132]],pointstable[],2,FALSE)</f>
        <v>160</v>
      </c>
      <c r="H12" s="3">
        <f>VLOOKUP(U16Wother[[#This Row],[Card]],U16Wsl[],6,FALSE)</f>
        <v>100</v>
      </c>
      <c r="I12" s="3">
        <f>VLOOKUP(U16Wother[[#This Row],[Card]],U16Wgs[],6,FALSE)</f>
        <v>0</v>
      </c>
    </row>
    <row r="13" spans="1:9" x14ac:dyDescent="0.25">
      <c r="A13">
        <v>80507</v>
      </c>
      <c r="B13" t="s">
        <v>74</v>
      </c>
      <c r="C13" s="3" t="s">
        <v>75</v>
      </c>
      <c r="D13" s="3">
        <v>3</v>
      </c>
      <c r="E13" s="3">
        <f>MAX(U16Wother[[#This Row],[pts5132]:[Second GS]])</f>
        <v>145</v>
      </c>
      <c r="F13">
        <f>IFERROR(VLOOKUP(U16Wother[[#This Row],[Card]],results5132[],3,FALSE),999)</f>
        <v>13</v>
      </c>
      <c r="G13">
        <f>VLOOKUP(U16Wother[[#This Row],[pos5132]],pointstable[],2,FALSE)</f>
        <v>100</v>
      </c>
      <c r="H13" s="3">
        <f>VLOOKUP(U16Wother[[#This Row],[Card]],U16Wsl[],6,FALSE)</f>
        <v>145</v>
      </c>
      <c r="I13" s="3">
        <f>VLOOKUP(U16Wother[[#This Row],[Card]],U16Wgs[],6,FALSE)</f>
        <v>36</v>
      </c>
    </row>
    <row r="14" spans="1:9" x14ac:dyDescent="0.25">
      <c r="A14">
        <v>80548</v>
      </c>
      <c r="B14" t="s">
        <v>108</v>
      </c>
      <c r="C14" s="3" t="s">
        <v>45</v>
      </c>
      <c r="D14" s="3">
        <v>2</v>
      </c>
      <c r="E14" s="3">
        <f>MAX(U16Wother[[#This Row],[pts5132]:[Second GS]])</f>
        <v>145</v>
      </c>
      <c r="F14">
        <f>IFERROR(VLOOKUP(U16Wother[[#This Row],[Card]],results5132[],3,FALSE),999)</f>
        <v>33</v>
      </c>
      <c r="G14">
        <f>VLOOKUP(U16Wother[[#This Row],[pos5132]],pointstable[],2,FALSE)</f>
        <v>27</v>
      </c>
      <c r="H14" s="3">
        <f>VLOOKUP(U16Wother[[#This Row],[Card]],U16Wsl[],6,FALSE)</f>
        <v>145</v>
      </c>
      <c r="I14" s="3">
        <f>VLOOKUP(U16Wother[[#This Row],[Card]],U16Wgs[],6,FALSE)</f>
        <v>34</v>
      </c>
    </row>
    <row r="15" spans="1:9" x14ac:dyDescent="0.25">
      <c r="A15">
        <v>75361</v>
      </c>
      <c r="B15" t="s">
        <v>67</v>
      </c>
      <c r="C15" s="3" t="s">
        <v>43</v>
      </c>
      <c r="D15" s="3">
        <v>2</v>
      </c>
      <c r="E15" s="3">
        <f>MAX(U16Wother[[#This Row],[pts5132]:[Second GS]])</f>
        <v>145</v>
      </c>
      <c r="F15">
        <f>IFERROR(VLOOKUP(U16Wother[[#This Row],[Card]],results5132[],3,FALSE),999)</f>
        <v>9</v>
      </c>
      <c r="G15">
        <f>VLOOKUP(U16Wother[[#This Row],[pos5132]],pointstable[],2,FALSE)</f>
        <v>145</v>
      </c>
      <c r="H15" s="3">
        <f>VLOOKUP(U16Wother[[#This Row],[Card]],U16Wsl[],6,FALSE)</f>
        <v>0</v>
      </c>
      <c r="I15" s="3">
        <f>VLOOKUP(U16Wother[[#This Row],[Card]],U16Wgs[],6,FALSE)</f>
        <v>0</v>
      </c>
    </row>
    <row r="16" spans="1:9" x14ac:dyDescent="0.25">
      <c r="A16">
        <v>74583</v>
      </c>
      <c r="B16" t="s">
        <v>79</v>
      </c>
      <c r="C16" s="3" t="s">
        <v>43</v>
      </c>
      <c r="D16" s="3">
        <v>2</v>
      </c>
      <c r="E16" s="3">
        <f>MAX(U16Wother[[#This Row],[pts5132]:[Second GS]])</f>
        <v>130</v>
      </c>
      <c r="F16">
        <f>IFERROR(VLOOKUP(U16Wother[[#This Row],[Card]],results5132[],3,FALSE),999)</f>
        <v>15</v>
      </c>
      <c r="G16">
        <f>VLOOKUP(U16Wother[[#This Row],[pos5132]],pointstable[],2,FALSE)</f>
        <v>80</v>
      </c>
      <c r="H16" s="3">
        <f>VLOOKUP(U16Wother[[#This Row],[Card]],U16Wsl[],6,FALSE)</f>
        <v>130</v>
      </c>
      <c r="I16" s="3">
        <f>VLOOKUP(U16Wother[[#This Row],[Card]],U16Wgs[],6,FALSE)</f>
        <v>90</v>
      </c>
    </row>
    <row r="17" spans="1:9" x14ac:dyDescent="0.25">
      <c r="A17">
        <v>74602</v>
      </c>
      <c r="B17" t="s">
        <v>69</v>
      </c>
      <c r="C17" s="3" t="s">
        <v>22</v>
      </c>
      <c r="D17" s="3">
        <v>2</v>
      </c>
      <c r="E17" s="3">
        <f>MAX(U16Wother[[#This Row],[pts5132]:[Second GS]])</f>
        <v>130</v>
      </c>
      <c r="F17">
        <f>IFERROR(VLOOKUP(U16Wother[[#This Row],[Card]],results5132[],3,FALSE),999)</f>
        <v>10</v>
      </c>
      <c r="G17">
        <f>VLOOKUP(U16Wother[[#This Row],[pos5132]],pointstable[],2,FALSE)</f>
        <v>130</v>
      </c>
      <c r="H17" s="3">
        <f>VLOOKUP(U16Wother[[#This Row],[Card]],U16Wsl[],6,FALSE)</f>
        <v>0</v>
      </c>
      <c r="I17" s="3">
        <f>VLOOKUP(U16Wother[[#This Row],[Card]],U16Wgs[],6,FALSE)</f>
        <v>0</v>
      </c>
    </row>
    <row r="18" spans="1:9" x14ac:dyDescent="0.25">
      <c r="A18">
        <v>74866</v>
      </c>
      <c r="B18" t="s">
        <v>109</v>
      </c>
      <c r="C18" s="3" t="s">
        <v>43</v>
      </c>
      <c r="D18" s="3">
        <v>3</v>
      </c>
      <c r="E18" s="3">
        <f>MAX(U16Wother[[#This Row],[pts5132]:[Second GS]])</f>
        <v>130</v>
      </c>
      <c r="F18">
        <f>IFERROR(VLOOKUP(U16Wother[[#This Row],[Card]],results5132[],3,FALSE),999)</f>
        <v>34</v>
      </c>
      <c r="G18">
        <f>VLOOKUP(U16Wother[[#This Row],[pos5132]],pointstable[],2,FALSE)</f>
        <v>26</v>
      </c>
      <c r="H18" s="3">
        <f>VLOOKUP(U16Wother[[#This Row],[Card]],U16Wsl[],6,FALSE)</f>
        <v>130</v>
      </c>
      <c r="I18" s="3">
        <f>VLOOKUP(U16Wother[[#This Row],[Card]],U16Wgs[],6,FALSE)</f>
        <v>0</v>
      </c>
    </row>
    <row r="19" spans="1:9" x14ac:dyDescent="0.25">
      <c r="A19">
        <v>81176</v>
      </c>
      <c r="B19" t="s">
        <v>71</v>
      </c>
      <c r="C19" s="3" t="s">
        <v>16</v>
      </c>
      <c r="D19" s="3">
        <v>3</v>
      </c>
      <c r="E19" s="3">
        <f>MAX(U16Wother[[#This Row],[pts5132]:[Second GS]])</f>
        <v>120</v>
      </c>
      <c r="F19">
        <f>IFERROR(VLOOKUP(U16Wother[[#This Row],[Card]],results5132[],3,FALSE),999)</f>
        <v>11</v>
      </c>
      <c r="G19">
        <f>VLOOKUP(U16Wother[[#This Row],[pos5132]],pointstable[],2,FALSE)</f>
        <v>120</v>
      </c>
      <c r="H19" s="3">
        <f>VLOOKUP(U16Wother[[#This Row],[Card]],U16Wsl[],6,FALSE)</f>
        <v>0</v>
      </c>
      <c r="I19" s="3">
        <f>VLOOKUP(U16Wother[[#This Row],[Card]],U16Wgs[],6,FALSE)</f>
        <v>0</v>
      </c>
    </row>
    <row r="20" spans="1:9" x14ac:dyDescent="0.25">
      <c r="A20">
        <v>81174</v>
      </c>
      <c r="B20" t="s">
        <v>106</v>
      </c>
      <c r="C20" s="3" t="s">
        <v>16</v>
      </c>
      <c r="D20" s="3">
        <v>3</v>
      </c>
      <c r="E20" s="3">
        <f>MAX(U16Wother[[#This Row],[pts5132]:[Second GS]])</f>
        <v>120</v>
      </c>
      <c r="F20">
        <f>IFERROR(VLOOKUP(U16Wother[[#This Row],[Card]],results5132[],3,FALSE),999)</f>
        <v>32</v>
      </c>
      <c r="G20">
        <f>VLOOKUP(U16Wother[[#This Row],[pos5132]],pointstable[],2,FALSE)</f>
        <v>28</v>
      </c>
      <c r="H20" s="3">
        <f>VLOOKUP(U16Wother[[#This Row],[Card]],U16Wsl[],6,FALSE)</f>
        <v>0</v>
      </c>
      <c r="I20" s="3">
        <f>VLOOKUP(U16Wother[[#This Row],[Card]],U16Wgs[],6,FALSE)</f>
        <v>120</v>
      </c>
    </row>
    <row r="21" spans="1:9" x14ac:dyDescent="0.25">
      <c r="A21">
        <v>78814</v>
      </c>
      <c r="B21" t="s">
        <v>73</v>
      </c>
      <c r="C21" s="3" t="s">
        <v>17</v>
      </c>
      <c r="D21" s="3">
        <v>3</v>
      </c>
      <c r="E21" s="3">
        <f>MAX(U16Wother[[#This Row],[pts5132]:[Second GS]])</f>
        <v>110</v>
      </c>
      <c r="F21">
        <f>IFERROR(VLOOKUP(U16Wother[[#This Row],[Card]],results5132[],3,FALSE),999)</f>
        <v>12</v>
      </c>
      <c r="G21">
        <f>VLOOKUP(U16Wother[[#This Row],[pos5132]],pointstable[],2,FALSE)</f>
        <v>110</v>
      </c>
      <c r="H21" s="3">
        <f>VLOOKUP(U16Wother[[#This Row],[Card]],U16Wsl[],6,FALSE)</f>
        <v>90</v>
      </c>
      <c r="I21" s="3">
        <f>VLOOKUP(U16Wother[[#This Row],[Card]],U16Wgs[],6,FALSE)</f>
        <v>0</v>
      </c>
    </row>
    <row r="22" spans="1:9" x14ac:dyDescent="0.25">
      <c r="A22">
        <v>80845</v>
      </c>
      <c r="B22" t="s">
        <v>77</v>
      </c>
      <c r="C22" s="3" t="s">
        <v>15</v>
      </c>
      <c r="D22" s="3">
        <v>3</v>
      </c>
      <c r="E22" s="3">
        <f>MAX(U16Wother[[#This Row],[pts5132]:[Second GS]])</f>
        <v>90</v>
      </c>
      <c r="F22">
        <f>IFERROR(VLOOKUP(U16Wother[[#This Row],[Card]],results5132[],3,FALSE),999)</f>
        <v>14</v>
      </c>
      <c r="G22">
        <f>VLOOKUP(U16Wother[[#This Row],[pos5132]],pointstable[],2,FALSE)</f>
        <v>90</v>
      </c>
      <c r="H22" s="3">
        <f>VLOOKUP(U16Wother[[#This Row],[Card]],U16Wsl[],6,FALSE)</f>
        <v>0</v>
      </c>
      <c r="I22" s="3">
        <f>VLOOKUP(U16Wother[[#This Row],[Card]],U16Wgs[],6,FALSE)</f>
        <v>65</v>
      </c>
    </row>
    <row r="23" spans="1:9" x14ac:dyDescent="0.25">
      <c r="A23">
        <v>70311</v>
      </c>
      <c r="B23" t="s">
        <v>91</v>
      </c>
      <c r="C23" s="3" t="s">
        <v>52</v>
      </c>
      <c r="D23" s="3">
        <v>3</v>
      </c>
      <c r="E23" s="3">
        <f>MAX(U16Wother[[#This Row],[pts5132]:[Second GS]])</f>
        <v>90</v>
      </c>
      <c r="F23">
        <f>IFERROR(VLOOKUP(U16Wother[[#This Row],[Card]],results5132[],3,FALSE),999)</f>
        <v>22</v>
      </c>
      <c r="G23">
        <f>VLOOKUP(U16Wother[[#This Row],[pos5132]],pointstable[],2,FALSE)</f>
        <v>47</v>
      </c>
      <c r="H23" s="3">
        <f>VLOOKUP(U16Wother[[#This Row],[Card]],U16Wsl[],6,FALSE)</f>
        <v>55</v>
      </c>
      <c r="I23" s="3">
        <f>VLOOKUP(U16Wother[[#This Row],[Card]],U16Wgs[],6,FALSE)</f>
        <v>90</v>
      </c>
    </row>
    <row r="24" spans="1:9" x14ac:dyDescent="0.25">
      <c r="A24">
        <v>75556</v>
      </c>
      <c r="B24" t="s">
        <v>119</v>
      </c>
      <c r="C24" s="3" t="s">
        <v>18</v>
      </c>
      <c r="D24" s="3">
        <v>2</v>
      </c>
      <c r="E24" s="3">
        <f>MAX(U16Wother[[#This Row],[pts5132]:[Second GS]])</f>
        <v>75</v>
      </c>
      <c r="F24">
        <f>IFERROR(VLOOKUP(U16Wother[[#This Row],[Card]],results5132[],3,FALSE),999)</f>
        <v>40</v>
      </c>
      <c r="G24">
        <f>VLOOKUP(U16Wother[[#This Row],[pos5132]],pointstable[],2,FALSE)</f>
        <v>20</v>
      </c>
      <c r="H24" s="3">
        <f>VLOOKUP(U16Wother[[#This Row],[Card]],U16Wsl[],6,FALSE)</f>
        <v>0</v>
      </c>
      <c r="I24" s="3">
        <f>VLOOKUP(U16Wother[[#This Row],[Card]],U16Wgs[],6,FALSE)</f>
        <v>75</v>
      </c>
    </row>
    <row r="25" spans="1:9" x14ac:dyDescent="0.25">
      <c r="A25">
        <v>78745</v>
      </c>
      <c r="B25" t="s">
        <v>80</v>
      </c>
      <c r="C25" s="3" t="s">
        <v>37</v>
      </c>
      <c r="D25" s="3">
        <v>2</v>
      </c>
      <c r="E25" s="3">
        <f>MAX(U16Wother[[#This Row],[pts5132]:[Second GS]])</f>
        <v>75</v>
      </c>
      <c r="F25">
        <f>IFERROR(VLOOKUP(U16Wother[[#This Row],[Card]],results5132[],3,FALSE),999)</f>
        <v>16</v>
      </c>
      <c r="G25">
        <f>VLOOKUP(U16Wother[[#This Row],[pos5132]],pointstable[],2,FALSE)</f>
        <v>75</v>
      </c>
      <c r="H25" s="3">
        <f>VLOOKUP(U16Wother[[#This Row],[Card]],U16Wsl[],6,FALSE)</f>
        <v>0</v>
      </c>
      <c r="I25" s="3">
        <f>VLOOKUP(U16Wother[[#This Row],[Card]],U16Wgs[],6,FALSE)</f>
        <v>0</v>
      </c>
    </row>
    <row r="26" spans="1:9" x14ac:dyDescent="0.25">
      <c r="A26">
        <v>81725</v>
      </c>
      <c r="B26" t="s">
        <v>82</v>
      </c>
      <c r="C26" s="3" t="s">
        <v>15</v>
      </c>
      <c r="D26" s="3">
        <v>3</v>
      </c>
      <c r="E26" s="3">
        <f>MAX(U16Wother[[#This Row],[pts5132]:[Second GS]])</f>
        <v>70</v>
      </c>
      <c r="F26">
        <f>IFERROR(VLOOKUP(U16Wother[[#This Row],[Card]],results5132[],3,FALSE),999)</f>
        <v>17</v>
      </c>
      <c r="G26">
        <f>VLOOKUP(U16Wother[[#This Row],[pos5132]],pointstable[],2,FALSE)</f>
        <v>70</v>
      </c>
      <c r="H26" s="3">
        <f>VLOOKUP(U16Wother[[#This Row],[Card]],U16Wsl[],6,FALSE)</f>
        <v>0</v>
      </c>
      <c r="I26" s="3">
        <f>VLOOKUP(U16Wother[[#This Row],[Card]],U16Wgs[],6,FALSE)</f>
        <v>0</v>
      </c>
    </row>
    <row r="27" spans="1:9" x14ac:dyDescent="0.25">
      <c r="A27">
        <v>80540</v>
      </c>
      <c r="B27" t="s">
        <v>175</v>
      </c>
      <c r="C27" s="3" t="s">
        <v>45</v>
      </c>
      <c r="D27" s="3">
        <v>3</v>
      </c>
      <c r="E27" s="3">
        <f>MAX(U16Wother[[#This Row],[pts5132]:[Second GS]])</f>
        <v>65</v>
      </c>
      <c r="F27">
        <f>IFERROR(VLOOKUP(U16Wother[[#This Row],[Card]],results5132[],3,FALSE),999)</f>
        <v>999</v>
      </c>
      <c r="G27">
        <f>VLOOKUP(U16Wother[[#This Row],[pos5132]],pointstable[],2,FALSE)</f>
        <v>0</v>
      </c>
      <c r="H27" s="3">
        <f>VLOOKUP(U16Wother[[#This Row],[Card]],U16Wsl[],6,FALSE)</f>
        <v>0</v>
      </c>
      <c r="I27" s="3">
        <f>VLOOKUP(U16Wother[[#This Row],[Card]],U16Wgs[],6,FALSE)</f>
        <v>65</v>
      </c>
    </row>
    <row r="28" spans="1:9" x14ac:dyDescent="0.25">
      <c r="A28">
        <v>82058</v>
      </c>
      <c r="B28" t="s">
        <v>83</v>
      </c>
      <c r="C28" s="3" t="s">
        <v>14</v>
      </c>
      <c r="D28" s="3">
        <v>3</v>
      </c>
      <c r="E28" s="3">
        <f>MAX(U16Wother[[#This Row],[pts5132]:[Second GS]])</f>
        <v>65</v>
      </c>
      <c r="F28">
        <f>IFERROR(VLOOKUP(U16Wother[[#This Row],[Card]],results5132[],3,FALSE),999)</f>
        <v>18</v>
      </c>
      <c r="G28">
        <f>VLOOKUP(U16Wother[[#This Row],[pos5132]],pointstable[],2,FALSE)</f>
        <v>65</v>
      </c>
      <c r="H28" s="3">
        <f>VLOOKUP(U16Wother[[#This Row],[Card]],U16Wsl[],6,FALSE)</f>
        <v>36</v>
      </c>
      <c r="I28" s="3">
        <f>VLOOKUP(U16Wother[[#This Row],[Card]],U16Wgs[],6,FALSE)</f>
        <v>0</v>
      </c>
    </row>
    <row r="29" spans="1:9" x14ac:dyDescent="0.25">
      <c r="A29">
        <v>80983</v>
      </c>
      <c r="B29" t="s">
        <v>99</v>
      </c>
      <c r="C29" s="3" t="s">
        <v>19</v>
      </c>
      <c r="D29" s="3">
        <v>3</v>
      </c>
      <c r="E29" s="3">
        <f>MAX(U16Wother[[#This Row],[pts5132]:[Second GS]])</f>
        <v>60</v>
      </c>
      <c r="F29">
        <f>IFERROR(VLOOKUP(U16Wother[[#This Row],[Card]],results5132[],3,FALSE),999)</f>
        <v>27</v>
      </c>
      <c r="G29">
        <f>VLOOKUP(U16Wother[[#This Row],[pos5132]],pointstable[],2,FALSE)</f>
        <v>34</v>
      </c>
      <c r="H29" s="3">
        <f>VLOOKUP(U16Wother[[#This Row],[Card]],U16Wsl[],6,FALSE)</f>
        <v>25</v>
      </c>
      <c r="I29" s="3">
        <f>VLOOKUP(U16Wother[[#This Row],[Card]],U16Wgs[],6,FALSE)</f>
        <v>60</v>
      </c>
    </row>
    <row r="30" spans="1:9" x14ac:dyDescent="0.25">
      <c r="A30">
        <v>76769</v>
      </c>
      <c r="B30" t="s">
        <v>85</v>
      </c>
      <c r="C30" s="3" t="s">
        <v>17</v>
      </c>
      <c r="D30" s="3">
        <v>2</v>
      </c>
      <c r="E30" s="3">
        <f>MAX(U16Wother[[#This Row],[pts5132]:[Second GS]])</f>
        <v>60</v>
      </c>
      <c r="F30">
        <f>IFERROR(VLOOKUP(U16Wother[[#This Row],[Card]],results5132[],3,FALSE),999)</f>
        <v>19</v>
      </c>
      <c r="G30">
        <f>VLOOKUP(U16Wother[[#This Row],[pos5132]],pointstable[],2,FALSE)</f>
        <v>60</v>
      </c>
      <c r="H30" s="3">
        <f>VLOOKUP(U16Wother[[#This Row],[Card]],U16Wsl[],6,FALSE)</f>
        <v>0</v>
      </c>
      <c r="I30" s="3">
        <f>VLOOKUP(U16Wother[[#This Row],[Card]],U16Wgs[],6,FALSE)</f>
        <v>0</v>
      </c>
    </row>
    <row r="31" spans="1:9" x14ac:dyDescent="0.25">
      <c r="A31">
        <v>74601</v>
      </c>
      <c r="B31" t="s">
        <v>87</v>
      </c>
      <c r="C31" s="3" t="s">
        <v>22</v>
      </c>
      <c r="D31" s="3">
        <v>2</v>
      </c>
      <c r="E31" s="3">
        <f>MAX(U16Wother[[#This Row],[pts5132]:[Second GS]])</f>
        <v>55</v>
      </c>
      <c r="F31">
        <f>IFERROR(VLOOKUP(U16Wother[[#This Row],[Card]],results5132[],3,FALSE),999)</f>
        <v>20</v>
      </c>
      <c r="G31">
        <f>VLOOKUP(U16Wother[[#This Row],[pos5132]],pointstable[],2,FALSE)</f>
        <v>55</v>
      </c>
      <c r="H31" s="3">
        <f>VLOOKUP(U16Wother[[#This Row],[Card]],U16Wsl[],6,FALSE)</f>
        <v>0</v>
      </c>
      <c r="I31" s="3">
        <f>VLOOKUP(U16Wother[[#This Row],[Card]],U16Wgs[],6,FALSE)</f>
        <v>0</v>
      </c>
    </row>
    <row r="32" spans="1:9" x14ac:dyDescent="0.25">
      <c r="A32">
        <v>80883</v>
      </c>
      <c r="B32" t="s">
        <v>104</v>
      </c>
      <c r="C32" s="3" t="s">
        <v>14</v>
      </c>
      <c r="D32" s="3">
        <v>3</v>
      </c>
      <c r="E32" s="3">
        <f>MAX(U16Wother[[#This Row],[pts5132]:[Second GS]])</f>
        <v>55</v>
      </c>
      <c r="F32">
        <f>IFERROR(VLOOKUP(U16Wother[[#This Row],[Card]],results5132[],3,FALSE),999)</f>
        <v>31</v>
      </c>
      <c r="G32">
        <f>VLOOKUP(U16Wother[[#This Row],[pos5132]],pointstable[],2,FALSE)</f>
        <v>29</v>
      </c>
      <c r="H32" s="3">
        <f>VLOOKUP(U16Wother[[#This Row],[Card]],U16Wsl[],6,FALSE)</f>
        <v>0</v>
      </c>
      <c r="I32" s="3">
        <f>VLOOKUP(U16Wother[[#This Row],[Card]],U16Wgs[],6,FALSE)</f>
        <v>55</v>
      </c>
    </row>
    <row r="33" spans="1:9" x14ac:dyDescent="0.25">
      <c r="A33">
        <v>75524</v>
      </c>
      <c r="B33" t="s">
        <v>160</v>
      </c>
      <c r="C33" s="3" t="s">
        <v>16</v>
      </c>
      <c r="D33" s="3">
        <v>2</v>
      </c>
      <c r="E33" s="3">
        <f>MAX(U16Wother[[#This Row],[pts5132]:[Second GS]])</f>
        <v>51</v>
      </c>
      <c r="F33">
        <f>IFERROR(VLOOKUP(U16Wother[[#This Row],[Card]],results5132[],3,FALSE),999)</f>
        <v>63</v>
      </c>
      <c r="G33">
        <f>VLOOKUP(U16Wother[[#This Row],[pos5132]],pointstable[],2,FALSE)</f>
        <v>0</v>
      </c>
      <c r="H33" s="3">
        <f>VLOOKUP(U16Wother[[#This Row],[Card]],U16Wsl[],6,FALSE)</f>
        <v>51</v>
      </c>
      <c r="I33" s="3">
        <f>VLOOKUP(U16Wother[[#This Row],[Card]],U16Wgs[],6,FALSE)</f>
        <v>12</v>
      </c>
    </row>
    <row r="34" spans="1:9" x14ac:dyDescent="0.25">
      <c r="A34">
        <v>80972</v>
      </c>
      <c r="B34" t="s">
        <v>111</v>
      </c>
      <c r="C34" s="3" t="s">
        <v>19</v>
      </c>
      <c r="D34" s="3">
        <v>3</v>
      </c>
      <c r="E34" s="3">
        <f>MAX(U16Wother[[#This Row],[pts5132]:[Second GS]])</f>
        <v>51</v>
      </c>
      <c r="F34">
        <f>IFERROR(VLOOKUP(U16Wother[[#This Row],[Card]],results5132[],3,FALSE),999)</f>
        <v>35</v>
      </c>
      <c r="G34">
        <f>VLOOKUP(U16Wother[[#This Row],[pos5132]],pointstable[],2,FALSE)</f>
        <v>25</v>
      </c>
      <c r="H34" s="3">
        <f>VLOOKUP(U16Wother[[#This Row],[Card]],U16Wsl[],6,FALSE)</f>
        <v>23</v>
      </c>
      <c r="I34" s="3">
        <f>VLOOKUP(U16Wother[[#This Row],[Card]],U16Wgs[],6,FALSE)</f>
        <v>51</v>
      </c>
    </row>
    <row r="35" spans="1:9" x14ac:dyDescent="0.25">
      <c r="A35">
        <v>80543</v>
      </c>
      <c r="B35" t="s">
        <v>113</v>
      </c>
      <c r="C35" s="3" t="s">
        <v>45</v>
      </c>
      <c r="D35" s="3">
        <v>2</v>
      </c>
      <c r="E35" s="3">
        <f>MAX(U16Wother[[#This Row],[pts5132]:[Second GS]])</f>
        <v>47</v>
      </c>
      <c r="F35">
        <f>IFERROR(VLOOKUP(U16Wother[[#This Row],[Card]],results5132[],3,FALSE),999)</f>
        <v>35</v>
      </c>
      <c r="G35">
        <f>VLOOKUP(U16Wother[[#This Row],[pos5132]],pointstable[],2,FALSE)</f>
        <v>25</v>
      </c>
      <c r="H35" s="3">
        <f>VLOOKUP(U16Wother[[#This Row],[Card]],U16Wsl[],6,FALSE)</f>
        <v>47</v>
      </c>
      <c r="I35" s="3">
        <f>VLOOKUP(U16Wother[[#This Row],[Card]],U16Wgs[],6,FALSE)</f>
        <v>41</v>
      </c>
    </row>
    <row r="36" spans="1:9" x14ac:dyDescent="0.25">
      <c r="A36">
        <v>81556</v>
      </c>
      <c r="B36" t="s">
        <v>179</v>
      </c>
      <c r="C36" s="3" t="s">
        <v>19</v>
      </c>
      <c r="D36" s="3">
        <v>3</v>
      </c>
      <c r="E36" s="3">
        <f>MAX(U16Wother[[#This Row],[pts5132]:[Second GS]])</f>
        <v>47</v>
      </c>
      <c r="F36">
        <f>IFERROR(VLOOKUP(U16Wother[[#This Row],[Card]],results5132[],3,FALSE),999)</f>
        <v>999</v>
      </c>
      <c r="G36">
        <f>VLOOKUP(U16Wother[[#This Row],[pos5132]],pointstable[],2,FALSE)</f>
        <v>0</v>
      </c>
      <c r="H36" s="3">
        <f>VLOOKUP(U16Wother[[#This Row],[Card]],U16Wsl[],6,FALSE)</f>
        <v>0</v>
      </c>
      <c r="I36" s="3">
        <f>VLOOKUP(U16Wother[[#This Row],[Card]],U16Wgs[],6,FALSE)</f>
        <v>47</v>
      </c>
    </row>
    <row r="37" spans="1:9" x14ac:dyDescent="0.25">
      <c r="A37">
        <v>76810</v>
      </c>
      <c r="B37" t="s">
        <v>114</v>
      </c>
      <c r="C37" s="3" t="s">
        <v>28</v>
      </c>
      <c r="D37" s="3">
        <v>2</v>
      </c>
      <c r="E37" s="3">
        <f>MAX(U16Wother[[#This Row],[pts5132]:[Second GS]])</f>
        <v>44</v>
      </c>
      <c r="F37">
        <f>IFERROR(VLOOKUP(U16Wother[[#This Row],[Card]],results5132[],3,FALSE),999)</f>
        <v>37</v>
      </c>
      <c r="G37">
        <f>VLOOKUP(U16Wother[[#This Row],[pos5132]],pointstable[],2,FALSE)</f>
        <v>23</v>
      </c>
      <c r="H37" s="3">
        <f>VLOOKUP(U16Wother[[#This Row],[Card]],U16Wsl[],6,FALSE)</f>
        <v>41</v>
      </c>
      <c r="I37" s="3">
        <f>VLOOKUP(U16Wother[[#This Row],[Card]],U16Wgs[],6,FALSE)</f>
        <v>44</v>
      </c>
    </row>
    <row r="38" spans="1:9" x14ac:dyDescent="0.25">
      <c r="A38">
        <v>77469</v>
      </c>
      <c r="B38" t="s">
        <v>92</v>
      </c>
      <c r="C38" s="3" t="s">
        <v>17</v>
      </c>
      <c r="D38" s="3">
        <v>2</v>
      </c>
      <c r="E38" s="3">
        <f>MAX(U16Wother[[#This Row],[pts5132]:[Second GS]])</f>
        <v>44</v>
      </c>
      <c r="F38">
        <f>IFERROR(VLOOKUP(U16Wother[[#This Row],[Card]],results5132[],3,FALSE),999)</f>
        <v>23</v>
      </c>
      <c r="G38">
        <f>VLOOKUP(U16Wother[[#This Row],[pos5132]],pointstable[],2,FALSE)</f>
        <v>44</v>
      </c>
      <c r="H38" s="3">
        <f>VLOOKUP(U16Wother[[#This Row],[Card]],U16Wsl[],6,FALSE)</f>
        <v>32</v>
      </c>
      <c r="I38" s="3">
        <f>VLOOKUP(U16Wother[[#This Row],[Card]],U16Wgs[],6,FALSE)</f>
        <v>24</v>
      </c>
    </row>
    <row r="39" spans="1:9" x14ac:dyDescent="0.25">
      <c r="A39">
        <v>77393</v>
      </c>
      <c r="B39" t="s">
        <v>94</v>
      </c>
      <c r="C39" s="3" t="s">
        <v>20</v>
      </c>
      <c r="D39" s="3">
        <v>2</v>
      </c>
      <c r="E39" s="3">
        <f>MAX(U16Wother[[#This Row],[pts5132]:[Second GS]])</f>
        <v>41</v>
      </c>
      <c r="F39">
        <f>IFERROR(VLOOKUP(U16Wother[[#This Row],[Card]],results5132[],3,FALSE),999)</f>
        <v>24</v>
      </c>
      <c r="G39">
        <f>VLOOKUP(U16Wother[[#This Row],[pos5132]],pointstable[],2,FALSE)</f>
        <v>41</v>
      </c>
      <c r="H39" s="3">
        <f>VLOOKUP(U16Wother[[#This Row],[Card]],U16Wsl[],6,FALSE)</f>
        <v>0</v>
      </c>
      <c r="I39" s="3">
        <f>VLOOKUP(U16Wother[[#This Row],[Card]],U16Wgs[],6,FALSE)</f>
        <v>22</v>
      </c>
    </row>
    <row r="40" spans="1:9" x14ac:dyDescent="0.25">
      <c r="A40">
        <v>78824</v>
      </c>
      <c r="B40" t="s">
        <v>95</v>
      </c>
      <c r="C40" s="3" t="s">
        <v>45</v>
      </c>
      <c r="D40" s="3">
        <v>2</v>
      </c>
      <c r="E40" s="3">
        <f>MAX(U16Wother[[#This Row],[pts5132]:[Second GS]])</f>
        <v>38</v>
      </c>
      <c r="F40">
        <f>IFERROR(VLOOKUP(U16Wother[[#This Row],[Card]],results5132[],3,FALSE),999)</f>
        <v>25</v>
      </c>
      <c r="G40">
        <f>VLOOKUP(U16Wother[[#This Row],[pos5132]],pointstable[],2,FALSE)</f>
        <v>38</v>
      </c>
      <c r="H40" s="3">
        <f>VLOOKUP(U16Wother[[#This Row],[Card]],U16Wsl[],6,FALSE)</f>
        <v>0</v>
      </c>
      <c r="I40" s="3">
        <f>VLOOKUP(U16Wother[[#This Row],[Card]],U16Wgs[],6,FALSE)</f>
        <v>18</v>
      </c>
    </row>
    <row r="41" spans="1:9" x14ac:dyDescent="0.25">
      <c r="A41">
        <v>77192</v>
      </c>
      <c r="B41" t="s">
        <v>97</v>
      </c>
      <c r="C41" s="3" t="s">
        <v>20</v>
      </c>
      <c r="D41" s="3">
        <v>2</v>
      </c>
      <c r="E41" s="3">
        <f>MAX(U16Wother[[#This Row],[pts5132]:[Second GS]])</f>
        <v>38</v>
      </c>
      <c r="F41">
        <f>IFERROR(VLOOKUP(U16Wother[[#This Row],[Card]],results5132[],3,FALSE),999)</f>
        <v>26</v>
      </c>
      <c r="G41">
        <f>VLOOKUP(U16Wother[[#This Row],[pos5132]],pointstable[],2,FALSE)</f>
        <v>36</v>
      </c>
      <c r="H41" s="3">
        <f>VLOOKUP(U16Wother[[#This Row],[Card]],U16Wsl[],6,FALSE)</f>
        <v>38</v>
      </c>
      <c r="I41" s="3">
        <f>VLOOKUP(U16Wother[[#This Row],[Card]],U16Wgs[],6,FALSE)</f>
        <v>19</v>
      </c>
    </row>
    <row r="42" spans="1:9" x14ac:dyDescent="0.25">
      <c r="A42">
        <v>74981</v>
      </c>
      <c r="B42" t="s">
        <v>124</v>
      </c>
      <c r="C42" s="3" t="s">
        <v>22</v>
      </c>
      <c r="D42" s="3">
        <v>2</v>
      </c>
      <c r="E42" s="3">
        <f>MAX(U16Wother[[#This Row],[pts5132]:[Second GS]])</f>
        <v>34</v>
      </c>
      <c r="F42">
        <f>IFERROR(VLOOKUP(U16Wother[[#This Row],[Card]],results5132[],3,FALSE),999)</f>
        <v>44</v>
      </c>
      <c r="G42">
        <f>VLOOKUP(U16Wother[[#This Row],[pos5132]],pointstable[],2,FALSE)</f>
        <v>16</v>
      </c>
      <c r="H42" s="3">
        <f>VLOOKUP(U16Wother[[#This Row],[Card]],U16Wsl[],6,FALSE)</f>
        <v>0</v>
      </c>
      <c r="I42" s="3">
        <f>VLOOKUP(U16Wother[[#This Row],[Card]],U16Wgs[],6,FALSE)</f>
        <v>34</v>
      </c>
    </row>
    <row r="43" spans="1:9" x14ac:dyDescent="0.25">
      <c r="A43">
        <v>80880</v>
      </c>
      <c r="B43" t="s">
        <v>101</v>
      </c>
      <c r="C43" s="3" t="s">
        <v>14</v>
      </c>
      <c r="D43" s="3">
        <v>3</v>
      </c>
      <c r="E43" s="3">
        <f>MAX(U16Wother[[#This Row],[pts5132]:[Second GS]])</f>
        <v>32</v>
      </c>
      <c r="F43">
        <f>IFERROR(VLOOKUP(U16Wother[[#This Row],[Card]],results5132[],3,FALSE),999)</f>
        <v>28</v>
      </c>
      <c r="G43">
        <f>VLOOKUP(U16Wother[[#This Row],[pos5132]],pointstable[],2,FALSE)</f>
        <v>32</v>
      </c>
      <c r="H43" s="3">
        <f>VLOOKUP(U16Wother[[#This Row],[Card]],U16Wsl[],6,FALSE)</f>
        <v>0</v>
      </c>
      <c r="I43" s="3">
        <f>VLOOKUP(U16Wother[[#This Row],[Card]],U16Wgs[],6,FALSE)</f>
        <v>0</v>
      </c>
    </row>
    <row r="44" spans="1:9" x14ac:dyDescent="0.25">
      <c r="A44">
        <v>82059</v>
      </c>
      <c r="B44" t="s">
        <v>102</v>
      </c>
      <c r="C44" s="3" t="s">
        <v>14</v>
      </c>
      <c r="D44" s="3">
        <v>3</v>
      </c>
      <c r="E44" s="3">
        <f>MAX(U16Wother[[#This Row],[pts5132]:[Second GS]])</f>
        <v>31</v>
      </c>
      <c r="F44">
        <f>IFERROR(VLOOKUP(U16Wother[[#This Row],[Card]],results5132[],3,FALSE),999)</f>
        <v>29</v>
      </c>
      <c r="G44">
        <f>VLOOKUP(U16Wother[[#This Row],[pos5132]],pointstable[],2,FALSE)</f>
        <v>31</v>
      </c>
      <c r="H44" s="3">
        <f>VLOOKUP(U16Wother[[#This Row],[Card]],U16Wsl[],6,FALSE)</f>
        <v>0</v>
      </c>
      <c r="I44" s="3">
        <f>VLOOKUP(U16Wother[[#This Row],[Card]],U16Wgs[],6,FALSE)</f>
        <v>0</v>
      </c>
    </row>
    <row r="45" spans="1:9" x14ac:dyDescent="0.25">
      <c r="A45">
        <v>78558</v>
      </c>
      <c r="B45" t="s">
        <v>103</v>
      </c>
      <c r="C45" s="3" t="s">
        <v>14</v>
      </c>
      <c r="D45" s="3">
        <v>2</v>
      </c>
      <c r="E45" s="3">
        <f>MAX(U16Wother[[#This Row],[pts5132]:[Second GS]])</f>
        <v>30</v>
      </c>
      <c r="F45">
        <f>IFERROR(VLOOKUP(U16Wother[[#This Row],[Card]],results5132[],3,FALSE),999)</f>
        <v>30</v>
      </c>
      <c r="G45">
        <f>VLOOKUP(U16Wother[[#This Row],[pos5132]],pointstable[],2,FALSE)</f>
        <v>30</v>
      </c>
      <c r="H45" s="3">
        <f>VLOOKUP(U16Wother[[#This Row],[Card]],U16Wsl[],6,FALSE)</f>
        <v>0</v>
      </c>
      <c r="I45" s="3">
        <f>VLOOKUP(U16Wother[[#This Row],[Card]],U16Wgs[],6,FALSE)</f>
        <v>28</v>
      </c>
    </row>
    <row r="46" spans="1:9" x14ac:dyDescent="0.25">
      <c r="A46">
        <v>76255</v>
      </c>
      <c r="B46" t="s">
        <v>116</v>
      </c>
      <c r="C46" s="3" t="s">
        <v>14</v>
      </c>
      <c r="D46" s="3">
        <v>2</v>
      </c>
      <c r="E46" s="3">
        <f>MAX(U16Wother[[#This Row],[pts5132]:[Second GS]])</f>
        <v>29</v>
      </c>
      <c r="F46">
        <f>IFERROR(VLOOKUP(U16Wother[[#This Row],[Card]],results5132[],3,FALSE),999)</f>
        <v>38</v>
      </c>
      <c r="G46">
        <f>VLOOKUP(U16Wother[[#This Row],[pos5132]],pointstable[],2,FALSE)</f>
        <v>22</v>
      </c>
      <c r="H46" s="3">
        <f>VLOOKUP(U16Wother[[#This Row],[Card]],U16Wsl[],6,FALSE)</f>
        <v>12</v>
      </c>
      <c r="I46" s="3">
        <f>VLOOKUP(U16Wother[[#This Row],[Card]],U16Wgs[],6,FALSE)</f>
        <v>29</v>
      </c>
    </row>
    <row r="47" spans="1:9" x14ac:dyDescent="0.25">
      <c r="A47">
        <v>78412</v>
      </c>
      <c r="B47" t="s">
        <v>126</v>
      </c>
      <c r="C47" s="3" t="s">
        <v>28</v>
      </c>
      <c r="D47" s="3">
        <v>3</v>
      </c>
      <c r="E47" s="3">
        <f>MAX(U16Wother[[#This Row],[pts5132]:[Second GS]])</f>
        <v>28</v>
      </c>
      <c r="F47">
        <f>IFERROR(VLOOKUP(U16Wother[[#This Row],[Card]],results5132[],3,FALSE),999)</f>
        <v>45</v>
      </c>
      <c r="G47">
        <f>VLOOKUP(U16Wother[[#This Row],[pos5132]],pointstable[],2,FALSE)</f>
        <v>15</v>
      </c>
      <c r="H47" s="3">
        <f>VLOOKUP(U16Wother[[#This Row],[Card]],U16Wsl[],6,FALSE)</f>
        <v>28</v>
      </c>
      <c r="I47" s="3">
        <f>VLOOKUP(U16Wother[[#This Row],[Card]],U16Wgs[],6,FALSE)</f>
        <v>0</v>
      </c>
    </row>
    <row r="48" spans="1:9" x14ac:dyDescent="0.25">
      <c r="A48">
        <v>80959</v>
      </c>
      <c r="B48" t="s">
        <v>130</v>
      </c>
      <c r="C48" s="3" t="s">
        <v>19</v>
      </c>
      <c r="D48" s="3">
        <v>3</v>
      </c>
      <c r="E48" s="3">
        <f>MAX(U16Wother[[#This Row],[pts5132]:[Second GS]])</f>
        <v>27</v>
      </c>
      <c r="F48">
        <f>IFERROR(VLOOKUP(U16Wother[[#This Row],[Card]],results5132[],3,FALSE),999)</f>
        <v>47</v>
      </c>
      <c r="G48">
        <f>VLOOKUP(U16Wother[[#This Row],[pos5132]],pointstable[],2,FALSE)</f>
        <v>13</v>
      </c>
      <c r="H48" s="3">
        <f>VLOOKUP(U16Wother[[#This Row],[Card]],U16Wsl[],6,FALSE)</f>
        <v>27</v>
      </c>
      <c r="I48" s="3">
        <f>VLOOKUP(U16Wother[[#This Row],[Card]],U16Wgs[],6,FALSE)</f>
        <v>25</v>
      </c>
    </row>
    <row r="49" spans="1:9" x14ac:dyDescent="0.25">
      <c r="A49">
        <v>85771</v>
      </c>
      <c r="B49" t="s">
        <v>134</v>
      </c>
      <c r="C49" s="3" t="s">
        <v>14</v>
      </c>
      <c r="D49" s="3">
        <v>2</v>
      </c>
      <c r="E49" s="3">
        <f>MAX(U16Wother[[#This Row],[pts5132]:[Second GS]])</f>
        <v>24</v>
      </c>
      <c r="F49">
        <f>IFERROR(VLOOKUP(U16Wother[[#This Row],[Card]],results5132[],3,FALSE),999)</f>
        <v>49</v>
      </c>
      <c r="G49">
        <f>VLOOKUP(U16Wother[[#This Row],[pos5132]],pointstable[],2,FALSE)</f>
        <v>11</v>
      </c>
      <c r="H49" s="3">
        <f>VLOOKUP(U16Wother[[#This Row],[Card]],U16Wsl[],6,FALSE)</f>
        <v>16</v>
      </c>
      <c r="I49" s="3">
        <f>VLOOKUP(U16Wother[[#This Row],[Card]],U16Wgs[],6,FALSE)</f>
        <v>24</v>
      </c>
    </row>
    <row r="50" spans="1:9" x14ac:dyDescent="0.25">
      <c r="A50">
        <v>81195</v>
      </c>
      <c r="B50" t="s">
        <v>176</v>
      </c>
      <c r="C50" s="3" t="s">
        <v>17</v>
      </c>
      <c r="D50" s="3">
        <v>3</v>
      </c>
      <c r="E50" s="3">
        <f>MAX(U16Wother[[#This Row],[pts5132]:[Second GS]])</f>
        <v>24</v>
      </c>
      <c r="F50">
        <f>IFERROR(VLOOKUP(U16Wother[[#This Row],[Card]],results5132[],3,FALSE),999)</f>
        <v>999</v>
      </c>
      <c r="G50">
        <f>VLOOKUP(U16Wother[[#This Row],[pos5132]],pointstable[],2,FALSE)</f>
        <v>0</v>
      </c>
      <c r="H50" s="3">
        <f>VLOOKUP(U16Wother[[#This Row],[Card]],U16Wsl[],6,FALSE)</f>
        <v>24</v>
      </c>
      <c r="I50" s="3">
        <f>VLOOKUP(U16Wother[[#This Row],[Card]],U16Wgs[],6,FALSE)</f>
        <v>12</v>
      </c>
    </row>
    <row r="51" spans="1:9" x14ac:dyDescent="0.25">
      <c r="A51">
        <v>74658</v>
      </c>
      <c r="B51" t="s">
        <v>132</v>
      </c>
      <c r="C51" s="3" t="s">
        <v>14</v>
      </c>
      <c r="D51" s="3">
        <v>2</v>
      </c>
      <c r="E51" s="3">
        <f>MAX(U16Wother[[#This Row],[pts5132]:[Second GS]])</f>
        <v>23</v>
      </c>
      <c r="F51">
        <f>IFERROR(VLOOKUP(U16Wother[[#This Row],[Card]],results5132[],3,FALSE),999)</f>
        <v>48</v>
      </c>
      <c r="G51">
        <f>VLOOKUP(U16Wother[[#This Row],[pos5132]],pointstable[],2,FALSE)</f>
        <v>12</v>
      </c>
      <c r="H51" s="3">
        <f>VLOOKUP(U16Wother[[#This Row],[Card]],U16Wsl[],6,FALSE)</f>
        <v>18</v>
      </c>
      <c r="I51" s="3">
        <f>VLOOKUP(U16Wother[[#This Row],[Card]],U16Wgs[],6,FALSE)</f>
        <v>23</v>
      </c>
    </row>
    <row r="52" spans="1:9" x14ac:dyDescent="0.25">
      <c r="A52">
        <v>77254</v>
      </c>
      <c r="B52" t="s">
        <v>158</v>
      </c>
      <c r="C52" s="3" t="s">
        <v>50</v>
      </c>
      <c r="D52" s="3">
        <v>2</v>
      </c>
      <c r="E52" s="3">
        <f>MAX(U16Wother[[#This Row],[pts5132]:[Second GS]])</f>
        <v>23</v>
      </c>
      <c r="F52">
        <f>IFERROR(VLOOKUP(U16Wother[[#This Row],[Card]],results5132[],3,FALSE),999)</f>
        <v>62</v>
      </c>
      <c r="G52">
        <f>VLOOKUP(U16Wother[[#This Row],[pos5132]],pointstable[],2,FALSE)</f>
        <v>0</v>
      </c>
      <c r="H52" s="3">
        <f>VLOOKUP(U16Wother[[#This Row],[Card]],U16Wsl[],6,FALSE)</f>
        <v>23</v>
      </c>
      <c r="I52" s="3">
        <f>VLOOKUP(U16Wother[[#This Row],[Card]],U16Wgs[],6,FALSE)</f>
        <v>0</v>
      </c>
    </row>
    <row r="53" spans="1:9" x14ac:dyDescent="0.25">
      <c r="A53">
        <v>76232</v>
      </c>
      <c r="B53" t="s">
        <v>145</v>
      </c>
      <c r="C53" s="3" t="s">
        <v>15</v>
      </c>
      <c r="D53" s="3">
        <v>3</v>
      </c>
      <c r="E53" s="3">
        <f>MAX(U16Wother[[#This Row],[pts5132]:[Second GS]])</f>
        <v>23</v>
      </c>
      <c r="F53">
        <f>IFERROR(VLOOKUP(U16Wother[[#This Row],[Card]],results5132[],3,FALSE),999)</f>
        <v>55</v>
      </c>
      <c r="G53">
        <f>VLOOKUP(U16Wother[[#This Row],[pos5132]],pointstable[],2,FALSE)</f>
        <v>5</v>
      </c>
      <c r="H53" s="3">
        <f>VLOOKUP(U16Wother[[#This Row],[Card]],U16Wsl[],6,FALSE)</f>
        <v>0</v>
      </c>
      <c r="I53" s="3">
        <f>VLOOKUP(U16Wother[[#This Row],[Card]],U16Wgs[],6,FALSE)</f>
        <v>23</v>
      </c>
    </row>
    <row r="54" spans="1:9" x14ac:dyDescent="0.25">
      <c r="A54">
        <v>77287</v>
      </c>
      <c r="B54" t="s">
        <v>118</v>
      </c>
      <c r="C54" s="3" t="s">
        <v>15</v>
      </c>
      <c r="D54" s="3">
        <v>2</v>
      </c>
      <c r="E54" s="3">
        <f>MAX(U16Wother[[#This Row],[pts5132]:[Second GS]])</f>
        <v>21</v>
      </c>
      <c r="F54">
        <f>IFERROR(VLOOKUP(U16Wother[[#This Row],[Card]],results5132[],3,FALSE),999)</f>
        <v>39</v>
      </c>
      <c r="G54">
        <f>VLOOKUP(U16Wother[[#This Row],[pos5132]],pointstable[],2,FALSE)</f>
        <v>21</v>
      </c>
      <c r="H54" s="3">
        <f>VLOOKUP(U16Wother[[#This Row],[Card]],U16Wsl[],6,FALSE)</f>
        <v>0</v>
      </c>
      <c r="I54" s="3">
        <f>VLOOKUP(U16Wother[[#This Row],[Card]],U16Wgs[],6,FALSE)</f>
        <v>0</v>
      </c>
    </row>
    <row r="55" spans="1:9" x14ac:dyDescent="0.25">
      <c r="A55">
        <v>77306</v>
      </c>
      <c r="B55" t="s">
        <v>143</v>
      </c>
      <c r="C55" s="3" t="s">
        <v>50</v>
      </c>
      <c r="D55" s="3">
        <v>2</v>
      </c>
      <c r="E55" s="3">
        <f>MAX(U16Wother[[#This Row],[pts5132]:[Second GS]])</f>
        <v>21</v>
      </c>
      <c r="F55">
        <f>IFERROR(VLOOKUP(U16Wother[[#This Row],[Card]],results5132[],3,FALSE),999)</f>
        <v>54</v>
      </c>
      <c r="G55">
        <f>VLOOKUP(U16Wother[[#This Row],[pos5132]],pointstable[],2,FALSE)</f>
        <v>6</v>
      </c>
      <c r="H55" s="3">
        <f>VLOOKUP(U16Wother[[#This Row],[Card]],U16Wsl[],6,FALSE)</f>
        <v>0</v>
      </c>
      <c r="I55" s="3">
        <f>VLOOKUP(U16Wother[[#This Row],[Card]],U16Wgs[],6,FALSE)</f>
        <v>21</v>
      </c>
    </row>
    <row r="56" spans="1:9" x14ac:dyDescent="0.25">
      <c r="A56">
        <v>82165</v>
      </c>
      <c r="B56" t="s">
        <v>123</v>
      </c>
      <c r="C56" s="3" t="s">
        <v>49</v>
      </c>
      <c r="D56" s="3">
        <v>3</v>
      </c>
      <c r="E56" s="3">
        <f>MAX(U16Wother[[#This Row],[pts5132]:[Second GS]])</f>
        <v>21</v>
      </c>
      <c r="F56">
        <f>IFERROR(VLOOKUP(U16Wother[[#This Row],[Card]],results5132[],3,FALSE),999)</f>
        <v>43</v>
      </c>
      <c r="G56">
        <f>VLOOKUP(U16Wother[[#This Row],[pos5132]],pointstable[],2,FALSE)</f>
        <v>17</v>
      </c>
      <c r="H56" s="3">
        <f>VLOOKUP(U16Wother[[#This Row],[Card]],U16Wsl[],6,FALSE)</f>
        <v>21</v>
      </c>
      <c r="I56" s="3">
        <f>VLOOKUP(U16Wother[[#This Row],[Card]],U16Wgs[],6,FALSE)</f>
        <v>0</v>
      </c>
    </row>
    <row r="57" spans="1:9" x14ac:dyDescent="0.25">
      <c r="A57">
        <v>80882</v>
      </c>
      <c r="B57" t="s">
        <v>128</v>
      </c>
      <c r="C57" s="3" t="s">
        <v>14</v>
      </c>
      <c r="D57" s="3">
        <v>3</v>
      </c>
      <c r="E57" s="3">
        <f>MAX(U16Wother[[#This Row],[pts5132]:[Second GS]])</f>
        <v>21</v>
      </c>
      <c r="F57">
        <f>IFERROR(VLOOKUP(U16Wother[[#This Row],[Card]],results5132[],3,FALSE),999)</f>
        <v>46</v>
      </c>
      <c r="G57">
        <f>VLOOKUP(U16Wother[[#This Row],[pos5132]],pointstable[],2,FALSE)</f>
        <v>14</v>
      </c>
      <c r="H57" s="3">
        <f>VLOOKUP(U16Wother[[#This Row],[Card]],U16Wsl[],6,FALSE)</f>
        <v>0</v>
      </c>
      <c r="I57" s="3">
        <f>VLOOKUP(U16Wother[[#This Row],[Card]],U16Wgs[],6,FALSE)</f>
        <v>21</v>
      </c>
    </row>
    <row r="58" spans="1:9" x14ac:dyDescent="0.25">
      <c r="A58">
        <v>85769</v>
      </c>
      <c r="B58" t="s">
        <v>135</v>
      </c>
      <c r="C58" s="3" t="s">
        <v>14</v>
      </c>
      <c r="D58" s="3">
        <v>2</v>
      </c>
      <c r="E58" s="3">
        <f>MAX(U16Wother[[#This Row],[pts5132]:[Second GS]])</f>
        <v>20</v>
      </c>
      <c r="F58">
        <f>IFERROR(VLOOKUP(U16Wother[[#This Row],[Card]],results5132[],3,FALSE),999)</f>
        <v>50</v>
      </c>
      <c r="G58">
        <f>VLOOKUP(U16Wother[[#This Row],[pos5132]],pointstable[],2,FALSE)</f>
        <v>10</v>
      </c>
      <c r="H58" s="3">
        <f>VLOOKUP(U16Wother[[#This Row],[Card]],U16Wsl[],6,FALSE)</f>
        <v>20</v>
      </c>
      <c r="I58" s="3">
        <f>VLOOKUP(U16Wother[[#This Row],[Card]],U16Wgs[],6,FALSE)</f>
        <v>0</v>
      </c>
    </row>
    <row r="59" spans="1:9" x14ac:dyDescent="0.25">
      <c r="A59">
        <v>80889</v>
      </c>
      <c r="B59" t="s">
        <v>139</v>
      </c>
      <c r="C59" s="3" t="s">
        <v>17</v>
      </c>
      <c r="D59" s="3">
        <v>3</v>
      </c>
      <c r="E59" s="3">
        <f>MAX(U16Wother[[#This Row],[pts5132]:[Second GS]])</f>
        <v>20</v>
      </c>
      <c r="F59">
        <f>IFERROR(VLOOKUP(U16Wother[[#This Row],[Card]],results5132[],3,FALSE),999)</f>
        <v>52</v>
      </c>
      <c r="G59">
        <f>VLOOKUP(U16Wother[[#This Row],[pos5132]],pointstable[],2,FALSE)</f>
        <v>8</v>
      </c>
      <c r="H59" s="3">
        <f>VLOOKUP(U16Wother[[#This Row],[Card]],U16Wsl[],6,FALSE)</f>
        <v>0</v>
      </c>
      <c r="I59" s="3">
        <f>VLOOKUP(U16Wother[[#This Row],[Card]],U16Wgs[],6,FALSE)</f>
        <v>20</v>
      </c>
    </row>
    <row r="60" spans="1:9" x14ac:dyDescent="0.25">
      <c r="A60" s="16">
        <v>80895</v>
      </c>
      <c r="B60" s="18" t="s">
        <v>120</v>
      </c>
      <c r="C60" s="3" t="s">
        <v>17</v>
      </c>
      <c r="D60" s="3">
        <v>3</v>
      </c>
      <c r="E60" s="3">
        <f>MAX(U16Wother[[#This Row],[pts5132]:[Second GS]])</f>
        <v>19</v>
      </c>
      <c r="F60">
        <f>IFERROR(VLOOKUP(U16Wother[[#This Row],[Card]],results5132[],3,FALSE),999)</f>
        <v>41</v>
      </c>
      <c r="G60">
        <f>VLOOKUP(U16Wother[[#This Row],[pos5132]],pointstable[],2,FALSE)</f>
        <v>19</v>
      </c>
      <c r="H60" s="3">
        <f>VLOOKUP(U16Wother[[#This Row],[Card]],U16Wsl[],6,FALSE)</f>
        <v>17</v>
      </c>
      <c r="I60" s="3">
        <f>VLOOKUP(U16Wother[[#This Row],[Card]],U16Wgs[],6,FALSE)</f>
        <v>16</v>
      </c>
    </row>
    <row r="61" spans="1:9" x14ac:dyDescent="0.25">
      <c r="A61">
        <v>78607</v>
      </c>
      <c r="B61" t="s">
        <v>122</v>
      </c>
      <c r="C61" s="3" t="s">
        <v>20</v>
      </c>
      <c r="D61" s="3">
        <v>2</v>
      </c>
      <c r="E61" s="3">
        <f>MAX(U16Wother[[#This Row],[pts5132]:[Second GS]])</f>
        <v>19</v>
      </c>
      <c r="F61">
        <f>IFERROR(VLOOKUP(U16Wother[[#This Row],[Card]],results5132[],3,FALSE),999)</f>
        <v>41</v>
      </c>
      <c r="G61">
        <f>VLOOKUP(U16Wother[[#This Row],[pos5132]],pointstable[],2,FALSE)</f>
        <v>19</v>
      </c>
      <c r="H61" s="3">
        <f>VLOOKUP(U16Wother[[#This Row],[Card]],U16Wsl[],6,FALSE)</f>
        <v>0</v>
      </c>
      <c r="I61" s="3">
        <f>VLOOKUP(U16Wother[[#This Row],[Card]],U16Wgs[],6,FALSE)</f>
        <v>0</v>
      </c>
    </row>
    <row r="62" spans="1:9" x14ac:dyDescent="0.25">
      <c r="A62">
        <v>88141</v>
      </c>
      <c r="B62" s="3" t="s">
        <v>150</v>
      </c>
      <c r="C62" s="3" t="s">
        <v>14</v>
      </c>
      <c r="D62" s="3">
        <v>3</v>
      </c>
      <c r="E62" s="3">
        <f>MAX(U16Wother[[#This Row],[pts5132]:[Second GS]])</f>
        <v>14</v>
      </c>
      <c r="F62">
        <f>IFERROR(VLOOKUP(U16Wother[[#This Row],[Card]],results5132[],3,FALSE),999)</f>
        <v>58</v>
      </c>
      <c r="G62">
        <f>VLOOKUP(U16Wother[[#This Row],[pos5132]],pointstable[],2,FALSE)</f>
        <v>2</v>
      </c>
      <c r="H62" s="3">
        <f>VLOOKUP(U16Wother[[#This Row],[Card]],U16Wsl[],6,FALSE)</f>
        <v>0</v>
      </c>
      <c r="I62" s="3">
        <f>VLOOKUP(U16Wother[[#This Row],[Card]],U16Wgs[],6,FALSE)</f>
        <v>14</v>
      </c>
    </row>
    <row r="63" spans="1:9" x14ac:dyDescent="0.25">
      <c r="A63">
        <v>77111</v>
      </c>
      <c r="B63" t="s">
        <v>177</v>
      </c>
      <c r="C63" s="3" t="s">
        <v>50</v>
      </c>
      <c r="D63" s="3">
        <v>2</v>
      </c>
      <c r="E63" s="3">
        <f>MAX(U16Wother[[#This Row],[pts5132]:[Second GS]])</f>
        <v>14</v>
      </c>
      <c r="F63">
        <f>IFERROR(VLOOKUP(U16Wother[[#This Row],[Card]],results5132[],3,FALSE),999)</f>
        <v>999</v>
      </c>
      <c r="G63">
        <f>VLOOKUP(U16Wother[[#This Row],[pos5132]],pointstable[],2,FALSE)</f>
        <v>0</v>
      </c>
      <c r="H63" s="3">
        <f>VLOOKUP(U16Wother[[#This Row],[Card]],U16Wsl[],6,FALSE)</f>
        <v>14</v>
      </c>
      <c r="I63" s="3">
        <f>VLOOKUP(U16Wother[[#This Row],[Card]],U16Wgs[],6,FALSE)</f>
        <v>0</v>
      </c>
    </row>
    <row r="64" spans="1:9" x14ac:dyDescent="0.25">
      <c r="A64">
        <v>80911</v>
      </c>
      <c r="B64" t="s">
        <v>152</v>
      </c>
      <c r="C64" s="3" t="s">
        <v>16</v>
      </c>
      <c r="D64" s="3">
        <v>3</v>
      </c>
      <c r="E64" s="3">
        <f>MAX(U16Wother[[#This Row],[pts5132]:[Second GS]])</f>
        <v>13</v>
      </c>
      <c r="F64">
        <f>IFERROR(VLOOKUP(U16Wother[[#This Row],[Card]],results5132[],3,FALSE),999)</f>
        <v>59</v>
      </c>
      <c r="G64">
        <f>VLOOKUP(U16Wother[[#This Row],[pos5132]],pointstable[],2,FALSE)</f>
        <v>1</v>
      </c>
      <c r="H64" s="3">
        <f>VLOOKUP(U16Wother[[#This Row],[Card]],U16Wsl[],6,FALSE)</f>
        <v>0</v>
      </c>
      <c r="I64" s="3">
        <f>VLOOKUP(U16Wother[[#This Row],[Card]],U16Wgs[],6,FALSE)</f>
        <v>13</v>
      </c>
    </row>
    <row r="65" spans="1:9" x14ac:dyDescent="0.25">
      <c r="A65">
        <v>85538</v>
      </c>
      <c r="B65" t="s">
        <v>149</v>
      </c>
      <c r="C65" s="3" t="s">
        <v>28</v>
      </c>
      <c r="D65" s="3">
        <v>3</v>
      </c>
      <c r="E65" s="3">
        <f>MAX(U16Wother[[#This Row],[pts5132]:[Second GS]])</f>
        <v>13</v>
      </c>
      <c r="F65">
        <f>IFERROR(VLOOKUP(U16Wother[[#This Row],[Card]],results5132[],3,FALSE),999)</f>
        <v>57</v>
      </c>
      <c r="G65">
        <f>VLOOKUP(U16Wother[[#This Row],[pos5132]],pointstable[],2,FALSE)</f>
        <v>3</v>
      </c>
      <c r="H65" s="3">
        <f>VLOOKUP(U16Wother[[#This Row],[Card]],U16Wsl[],6,FALSE)</f>
        <v>13</v>
      </c>
      <c r="I65" s="3">
        <f>VLOOKUP(U16Wother[[#This Row],[Card]],U16Wgs[],6,FALSE)</f>
        <v>6</v>
      </c>
    </row>
    <row r="66" spans="1:9" x14ac:dyDescent="0.25">
      <c r="A66">
        <v>80879</v>
      </c>
      <c r="B66" t="s">
        <v>147</v>
      </c>
      <c r="C66" s="3" t="s">
        <v>14</v>
      </c>
      <c r="D66" s="3">
        <v>3</v>
      </c>
      <c r="E66" s="3">
        <f>MAX(U16Wother[[#This Row],[pts5132]:[Second GS]])</f>
        <v>10</v>
      </c>
      <c r="F66">
        <f>IFERROR(VLOOKUP(U16Wother[[#This Row],[Card]],results5132[],3,FALSE),999)</f>
        <v>56</v>
      </c>
      <c r="G66">
        <f>VLOOKUP(U16Wother[[#This Row],[pos5132]],pointstable[],2,FALSE)</f>
        <v>4</v>
      </c>
      <c r="H66" s="3">
        <f>VLOOKUP(U16Wother[[#This Row],[Card]],U16Wsl[],6,FALSE)</f>
        <v>0</v>
      </c>
      <c r="I66" s="3">
        <f>VLOOKUP(U16Wother[[#This Row],[Card]],U16Wgs[],6,FALSE)</f>
        <v>10</v>
      </c>
    </row>
    <row r="67" spans="1:9" x14ac:dyDescent="0.25">
      <c r="A67">
        <v>79092</v>
      </c>
      <c r="B67" t="s">
        <v>174</v>
      </c>
      <c r="C67" s="3" t="s">
        <v>49</v>
      </c>
      <c r="D67" s="3">
        <v>2</v>
      </c>
      <c r="E67" s="3">
        <f>MAX(U16Wother[[#This Row],[pts5132]:[Second GS]])</f>
        <v>10</v>
      </c>
      <c r="F67">
        <f>IFERROR(VLOOKUP(U16Wother[[#This Row],[Card]],results5132[],3,FALSE),999)</f>
        <v>999</v>
      </c>
      <c r="G67">
        <f>VLOOKUP(U16Wother[[#This Row],[pos5132]],pointstable[],2,FALSE)</f>
        <v>0</v>
      </c>
      <c r="H67" s="3">
        <f>VLOOKUP(U16Wother[[#This Row],[Card]],U16Wsl[],6,FALSE)</f>
        <v>10</v>
      </c>
      <c r="I67" s="3">
        <f>VLOOKUP(U16Wother[[#This Row],[Card]],U16Wgs[],6,FALSE)</f>
        <v>2</v>
      </c>
    </row>
    <row r="68" spans="1:9" x14ac:dyDescent="0.25">
      <c r="A68">
        <v>78199</v>
      </c>
      <c r="B68" t="s">
        <v>137</v>
      </c>
      <c r="C68" s="3" t="s">
        <v>22</v>
      </c>
      <c r="D68" s="3">
        <v>2</v>
      </c>
      <c r="E68" s="3">
        <f>MAX(U16Wother[[#This Row],[pts5132]:[Second GS]])</f>
        <v>9</v>
      </c>
      <c r="F68">
        <f>IFERROR(VLOOKUP(U16Wother[[#This Row],[Card]],results5132[],3,FALSE),999)</f>
        <v>51</v>
      </c>
      <c r="G68">
        <f>VLOOKUP(U16Wother[[#This Row],[pos5132]],pointstable[],2,FALSE)</f>
        <v>9</v>
      </c>
      <c r="H68" s="3">
        <f>VLOOKUP(U16Wother[[#This Row],[Card]],U16Wsl[],6,FALSE)</f>
        <v>0</v>
      </c>
      <c r="I68" s="3">
        <f>VLOOKUP(U16Wother[[#This Row],[Card]],U16Wgs[],6,FALSE)</f>
        <v>5</v>
      </c>
    </row>
    <row r="69" spans="1:9" x14ac:dyDescent="0.25">
      <c r="A69">
        <v>78252</v>
      </c>
      <c r="B69" t="s">
        <v>232</v>
      </c>
      <c r="C69" s="3" t="s">
        <v>18</v>
      </c>
      <c r="D69" s="3">
        <v>2</v>
      </c>
      <c r="E69" s="3">
        <f>MAX(U16Wother[[#This Row],[pts5132]:[Second GS]])</f>
        <v>9</v>
      </c>
      <c r="F69">
        <f>IFERROR(VLOOKUP(U16Wother[[#This Row],[Card]],results5132[],3,FALSE),999)</f>
        <v>999</v>
      </c>
      <c r="G69">
        <f>VLOOKUP(U16Wother[[#This Row],[pos5132]],pointstable[],2,FALSE)</f>
        <v>0</v>
      </c>
      <c r="H69" s="3">
        <f>VLOOKUP(U16Wother[[#This Row],[Card]],U16Wsl[],6,FALSE)</f>
        <v>0</v>
      </c>
      <c r="I69" s="3">
        <f>VLOOKUP(U16Wother[[#This Row],[Card]],U16Wgs[],6,FALSE)</f>
        <v>9</v>
      </c>
    </row>
    <row r="70" spans="1:9" x14ac:dyDescent="0.25">
      <c r="A70">
        <v>80922</v>
      </c>
      <c r="B70" t="s">
        <v>240</v>
      </c>
      <c r="C70" s="3" t="s">
        <v>28</v>
      </c>
      <c r="D70" s="3">
        <v>3</v>
      </c>
      <c r="E70" s="3">
        <f>MAX(U16Wother[[#This Row],[pts5132]:[Second GS]])</f>
        <v>9</v>
      </c>
      <c r="F70">
        <f>IFERROR(VLOOKUP(U16Wother[[#This Row],[Card]],results5132[],3,FALSE),999)</f>
        <v>999</v>
      </c>
      <c r="G70">
        <f>VLOOKUP(U16Wother[[#This Row],[pos5132]],pointstable[],2,FALSE)</f>
        <v>0</v>
      </c>
      <c r="H70" s="3">
        <f>VLOOKUP(U16Wother[[#This Row],[Card]],U16Wsl[],6,FALSE)</f>
        <v>9</v>
      </c>
      <c r="I70" s="3">
        <f>VLOOKUP(U16Wother[[#This Row],[Card]],U16Wgs[],6,FALSE)</f>
        <v>1</v>
      </c>
    </row>
    <row r="71" spans="1:9" x14ac:dyDescent="0.25">
      <c r="A71">
        <v>80504</v>
      </c>
      <c r="B71" t="s">
        <v>156</v>
      </c>
      <c r="C71" s="3" t="s">
        <v>75</v>
      </c>
      <c r="D71" s="3">
        <v>3</v>
      </c>
      <c r="E71" s="3">
        <f>MAX(U16Wother[[#This Row],[pts5132]:[Second GS]])</f>
        <v>8</v>
      </c>
      <c r="F71">
        <f>IFERROR(VLOOKUP(U16Wother[[#This Row],[Card]],results5132[],3,FALSE),999)</f>
        <v>61</v>
      </c>
      <c r="G71">
        <f>VLOOKUP(U16Wother[[#This Row],[pos5132]],pointstable[],2,FALSE)</f>
        <v>0</v>
      </c>
      <c r="H71" s="3">
        <f>VLOOKUP(U16Wother[[#This Row],[Card]],U16Wsl[],6,FALSE)</f>
        <v>0</v>
      </c>
      <c r="I71" s="3">
        <f>VLOOKUP(U16Wother[[#This Row],[Card]],U16Wgs[],6,FALSE)</f>
        <v>8</v>
      </c>
    </row>
    <row r="72" spans="1:9" x14ac:dyDescent="0.25">
      <c r="A72">
        <v>77197</v>
      </c>
      <c r="B72" t="s">
        <v>141</v>
      </c>
      <c r="C72" s="3" t="s">
        <v>15</v>
      </c>
      <c r="D72" s="3">
        <v>2</v>
      </c>
      <c r="E72" s="3">
        <f>MAX(U16Wother[[#This Row],[pts5132]:[Second GS]])</f>
        <v>7</v>
      </c>
      <c r="F72">
        <f>IFERROR(VLOOKUP(U16Wother[[#This Row],[Card]],results5132[],3,FALSE),999)</f>
        <v>53</v>
      </c>
      <c r="G72">
        <f>VLOOKUP(U16Wother[[#This Row],[pos5132]],pointstable[],2,FALSE)</f>
        <v>7</v>
      </c>
      <c r="H72" s="3">
        <f>VLOOKUP(U16Wother[[#This Row],[Card]],U16Wsl[],6,FALSE)</f>
        <v>5</v>
      </c>
      <c r="I72" s="3">
        <f>VLOOKUP(U16Wother[[#This Row],[Card]],U16Wgs[],6,FALSE)</f>
        <v>0</v>
      </c>
    </row>
    <row r="73" spans="1:9" x14ac:dyDescent="0.25">
      <c r="A73">
        <v>93432</v>
      </c>
      <c r="B73" s="3" t="s">
        <v>162</v>
      </c>
      <c r="C73" s="3" t="s">
        <v>43</v>
      </c>
      <c r="D73" s="3">
        <v>3</v>
      </c>
      <c r="E73" s="3">
        <f>MAX(U16Wother[[#This Row],[pts5132]:[Second GS]])</f>
        <v>7</v>
      </c>
      <c r="F73">
        <f>IFERROR(VLOOKUP(U16Wother[[#This Row],[Card]],results5132[],3,FALSE),999)</f>
        <v>64</v>
      </c>
      <c r="G73">
        <f>VLOOKUP(U16Wother[[#This Row],[pos5132]],pointstable[],2,FALSE)</f>
        <v>0</v>
      </c>
      <c r="H73" s="3">
        <f>VLOOKUP(U16Wother[[#This Row],[Card]],U16Wsl[],6,FALSE)</f>
        <v>7</v>
      </c>
      <c r="I73" s="3">
        <f>VLOOKUP(U16Wother[[#This Row],[Card]],U16Wgs[],6,FALSE)</f>
        <v>1</v>
      </c>
    </row>
    <row r="74" spans="1:9" x14ac:dyDescent="0.25">
      <c r="A74">
        <v>84697</v>
      </c>
      <c r="B74" t="s">
        <v>166</v>
      </c>
      <c r="C74" s="3" t="s">
        <v>28</v>
      </c>
      <c r="D74" s="3">
        <v>3</v>
      </c>
      <c r="E74" s="3">
        <f>MAX(U16Wother[[#This Row],[pts5132]:[Second GS]])</f>
        <v>6</v>
      </c>
      <c r="F74">
        <f>IFERROR(VLOOKUP(U16Wother[[#This Row],[Card]],results5132[],3,FALSE),999)</f>
        <v>66</v>
      </c>
      <c r="G74">
        <f>VLOOKUP(U16Wother[[#This Row],[pos5132]],pointstable[],2,FALSE)</f>
        <v>0</v>
      </c>
      <c r="H74" s="3">
        <f>VLOOKUP(U16Wother[[#This Row],[Card]],U16Wsl[],6,FALSE)</f>
        <v>6</v>
      </c>
      <c r="I74" s="3">
        <f>VLOOKUP(U16Wother[[#This Row],[Card]],U16Wgs[],6,FALSE)</f>
        <v>0</v>
      </c>
    </row>
    <row r="75" spans="1:9" x14ac:dyDescent="0.25">
      <c r="A75">
        <v>85953</v>
      </c>
      <c r="B75" t="s">
        <v>178</v>
      </c>
      <c r="C75" s="3" t="s">
        <v>22</v>
      </c>
      <c r="D75" s="3">
        <v>3</v>
      </c>
      <c r="E75" s="3">
        <f>MAX(U16Wother[[#This Row],[pts5132]:[Second GS]])</f>
        <v>4</v>
      </c>
      <c r="F75">
        <f>IFERROR(VLOOKUP(U16Wother[[#This Row],[Card]],results5132[],3,FALSE),999)</f>
        <v>999</v>
      </c>
      <c r="G75">
        <f>VLOOKUP(U16Wother[[#This Row],[pos5132]],pointstable[],2,FALSE)</f>
        <v>0</v>
      </c>
      <c r="H75" s="3">
        <f>VLOOKUP(U16Wother[[#This Row],[Card]],U16Wsl[],6,FALSE)</f>
        <v>4</v>
      </c>
      <c r="I75" s="3">
        <f>VLOOKUP(U16Wother[[#This Row],[Card]],U16Wgs[],6,FALSE)</f>
        <v>0</v>
      </c>
    </row>
    <row r="76" spans="1:9" x14ac:dyDescent="0.25">
      <c r="A76">
        <v>78850</v>
      </c>
      <c r="B76" t="s">
        <v>154</v>
      </c>
      <c r="C76" s="3" t="s">
        <v>17</v>
      </c>
      <c r="D76" s="3">
        <v>2</v>
      </c>
      <c r="E76" s="3">
        <f>MAX(U16Wother[[#This Row],[pts5132]:[Second GS]])</f>
        <v>3</v>
      </c>
      <c r="F76">
        <f>IFERROR(VLOOKUP(U16Wother[[#This Row],[Card]],results5132[],3,FALSE),999)</f>
        <v>60</v>
      </c>
      <c r="G76">
        <f>VLOOKUP(U16Wother[[#This Row],[pos5132]],pointstable[],2,FALSE)</f>
        <v>1</v>
      </c>
      <c r="H76" s="3">
        <f>VLOOKUP(U16Wother[[#This Row],[Card]],U16Wsl[],6,FALSE)</f>
        <v>0</v>
      </c>
      <c r="I76" s="3">
        <f>VLOOKUP(U16Wother[[#This Row],[Card]],U16Wgs[],6,FALSE)</f>
        <v>3</v>
      </c>
    </row>
    <row r="77" spans="1:9" x14ac:dyDescent="0.25">
      <c r="A77">
        <v>81527</v>
      </c>
      <c r="B77" t="s">
        <v>172</v>
      </c>
      <c r="C77" s="3" t="s">
        <v>50</v>
      </c>
      <c r="D77" s="3">
        <v>3</v>
      </c>
      <c r="E77" s="3">
        <f>MAX(U16Wother[[#This Row],[pts5132]:[Second GS]])</f>
        <v>3</v>
      </c>
      <c r="F77">
        <f>IFERROR(VLOOKUP(U16Wother[[#This Row],[Card]],results5132[],3,FALSE),999)</f>
        <v>69</v>
      </c>
      <c r="G77">
        <f>VLOOKUP(U16Wother[[#This Row],[pos5132]],pointstable[],2,FALSE)</f>
        <v>0</v>
      </c>
      <c r="H77" s="3">
        <f>VLOOKUP(U16Wother[[#This Row],[Card]],U16Wsl[],6,FALSE)</f>
        <v>3</v>
      </c>
      <c r="I77" s="3">
        <f>VLOOKUP(U16Wother[[#This Row],[Card]],U16Wgs[],6,FALSE)</f>
        <v>0</v>
      </c>
    </row>
    <row r="78" spans="1:9" x14ac:dyDescent="0.25">
      <c r="A78">
        <v>77307</v>
      </c>
      <c r="B78" s="3" t="s">
        <v>168</v>
      </c>
      <c r="C78" s="3" t="s">
        <v>50</v>
      </c>
      <c r="D78" s="3">
        <v>2</v>
      </c>
      <c r="E78" s="3">
        <f>MAX(U16Wother[[#This Row],[pts5132]:[Second GS]])</f>
        <v>2</v>
      </c>
      <c r="F78">
        <f>IFERROR(VLOOKUP(U16Wother[[#This Row],[Card]],results5132[],3,FALSE),999)</f>
        <v>67</v>
      </c>
      <c r="G78">
        <f>VLOOKUP(U16Wother[[#This Row],[pos5132]],pointstable[],2,FALSE)</f>
        <v>0</v>
      </c>
      <c r="H78" s="3">
        <f>VLOOKUP(U16Wother[[#This Row],[Card]],U16Wsl[],6,FALSE)</f>
        <v>2</v>
      </c>
      <c r="I78" s="3">
        <f>VLOOKUP(U16Wother[[#This Row],[Card]],U16Wgs[],6,FALSE)</f>
        <v>1</v>
      </c>
    </row>
    <row r="79" spans="1:9" x14ac:dyDescent="0.25">
      <c r="A79">
        <v>75205</v>
      </c>
      <c r="B79" t="s">
        <v>247</v>
      </c>
      <c r="C79" s="3" t="s">
        <v>18</v>
      </c>
      <c r="D79" s="3">
        <v>2</v>
      </c>
      <c r="E79" s="3">
        <f>MAX(U16Wother[[#This Row],[pts5132]:[Second GS]])</f>
        <v>0</v>
      </c>
      <c r="F79">
        <f>IFERROR(VLOOKUP(U16Wother[[#This Row],[Card]],results5132[],3,FALSE),999)</f>
        <v>999</v>
      </c>
      <c r="G79">
        <f>VLOOKUP(U16Wother[[#This Row],[pos5132]],pointstable[],2,FALSE)</f>
        <v>0</v>
      </c>
      <c r="H79" s="3">
        <f>VLOOKUP(U16Wother[[#This Row],[Card]],U16Wsl[],6,FALSE)</f>
        <v>0</v>
      </c>
      <c r="I79" s="3">
        <f>VLOOKUP(U16Wother[[#This Row],[Card]],U16Wgs[],6,FALSE)</f>
        <v>0</v>
      </c>
    </row>
    <row r="80" spans="1:9" x14ac:dyDescent="0.25">
      <c r="A80">
        <v>76043</v>
      </c>
      <c r="B80" t="s">
        <v>164</v>
      </c>
      <c r="C80" s="3" t="s">
        <v>47</v>
      </c>
      <c r="D80" s="3">
        <v>3</v>
      </c>
      <c r="E80" s="3">
        <f>MAX(U16Wother[[#This Row],[pts5132]:[Second GS]])</f>
        <v>0</v>
      </c>
      <c r="F80">
        <f>IFERROR(VLOOKUP(U16Wother[[#This Row],[Card]],results5132[],3,FALSE),999)</f>
        <v>65</v>
      </c>
      <c r="G80">
        <f>VLOOKUP(U16Wother[[#This Row],[pos5132]],pointstable[],2,FALSE)</f>
        <v>0</v>
      </c>
      <c r="H80" s="3">
        <f>VLOOKUP(U16Wother[[#This Row],[Card]],U16Wsl[],6,FALSE)</f>
        <v>0</v>
      </c>
      <c r="I80" s="3">
        <f>VLOOKUP(U16Wother[[#This Row],[Card]],U16Wgs[],6,FALSE)</f>
        <v>0</v>
      </c>
    </row>
    <row r="81" spans="1:9" x14ac:dyDescent="0.25">
      <c r="A81" s="17">
        <v>77351</v>
      </c>
      <c r="B81" s="17" t="s">
        <v>170</v>
      </c>
      <c r="C81" s="19" t="s">
        <v>50</v>
      </c>
      <c r="D81" s="19">
        <v>3</v>
      </c>
      <c r="E81" s="3">
        <f>MAX(U16Wother[[#This Row],[pts5132]:[Second GS]])</f>
        <v>0</v>
      </c>
      <c r="F81">
        <f>IFERROR(VLOOKUP(U16Wother[[#This Row],[Card]],results5132[],3,FALSE),999)</f>
        <v>68</v>
      </c>
      <c r="G81">
        <f>VLOOKUP(U16Wother[[#This Row],[pos5132]],pointstable[],2,FALSE)</f>
        <v>0</v>
      </c>
      <c r="H81" s="3">
        <f>VLOOKUP(U16Wother[[#This Row],[Card]],U16Wsl[],6,FALSE)</f>
        <v>0</v>
      </c>
      <c r="I81" s="3">
        <f>VLOOKUP(U16Wother[[#This Row],[Card]],U16Wgs[],6,FALSE)</f>
        <v>0</v>
      </c>
    </row>
  </sheetData>
  <mergeCells count="1">
    <mergeCell ref="F1:G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workbookViewId="0">
      <selection activeCell="B1" sqref="B1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</cols>
  <sheetData>
    <row r="1" spans="1:21" x14ac:dyDescent="0.25">
      <c r="F1" s="37" t="s">
        <v>251</v>
      </c>
      <c r="G1" s="37"/>
      <c r="H1" s="37"/>
      <c r="I1" s="37"/>
      <c r="J1" s="37" t="s">
        <v>337</v>
      </c>
      <c r="K1" s="37"/>
      <c r="L1" s="37"/>
      <c r="M1" s="37"/>
      <c r="N1" s="37" t="s">
        <v>397</v>
      </c>
      <c r="O1" s="37"/>
      <c r="P1" s="37"/>
      <c r="Q1" s="37"/>
      <c r="R1" s="37" t="s">
        <v>479</v>
      </c>
      <c r="S1" s="37"/>
      <c r="T1" s="37"/>
      <c r="U1" s="37"/>
    </row>
    <row r="2" spans="1:21" x14ac:dyDescent="0.25">
      <c r="F2" s="28" t="s">
        <v>490</v>
      </c>
      <c r="G2" s="28" t="s">
        <v>491</v>
      </c>
      <c r="H2" s="28" t="s">
        <v>492</v>
      </c>
      <c r="I2" s="28" t="s">
        <v>493</v>
      </c>
      <c r="J2" s="28" t="s">
        <v>490</v>
      </c>
      <c r="K2" s="28" t="s">
        <v>491</v>
      </c>
      <c r="L2" s="28" t="s">
        <v>492</v>
      </c>
      <c r="M2" s="28" t="s">
        <v>493</v>
      </c>
      <c r="N2" s="28" t="s">
        <v>490</v>
      </c>
      <c r="O2" s="28" t="s">
        <v>491</v>
      </c>
      <c r="P2" s="28" t="s">
        <v>492</v>
      </c>
      <c r="Q2" s="28" t="s">
        <v>493</v>
      </c>
      <c r="R2" s="28" t="s">
        <v>490</v>
      </c>
      <c r="S2" s="28" t="s">
        <v>491</v>
      </c>
      <c r="T2" s="28" t="s">
        <v>492</v>
      </c>
      <c r="U2" s="28" t="s">
        <v>493</v>
      </c>
    </row>
    <row r="3" spans="1:21" x14ac:dyDescent="0.25">
      <c r="A3" t="s">
        <v>3</v>
      </c>
      <c r="B3" t="s">
        <v>4</v>
      </c>
      <c r="C3" t="s">
        <v>7</v>
      </c>
      <c r="D3" t="s">
        <v>5</v>
      </c>
      <c r="E3" t="s">
        <v>6</v>
      </c>
      <c r="F3" t="s">
        <v>494</v>
      </c>
      <c r="G3" t="s">
        <v>495</v>
      </c>
      <c r="H3" t="s">
        <v>496</v>
      </c>
      <c r="I3" t="s">
        <v>497</v>
      </c>
      <c r="J3" t="s">
        <v>498</v>
      </c>
      <c r="K3" t="s">
        <v>499</v>
      </c>
      <c r="L3" t="s">
        <v>500</v>
      </c>
      <c r="M3" t="s">
        <v>501</v>
      </c>
      <c r="N3" t="s">
        <v>502</v>
      </c>
      <c r="O3" t="s">
        <v>503</v>
      </c>
      <c r="P3" t="s">
        <v>504</v>
      </c>
      <c r="Q3" t="s">
        <v>505</v>
      </c>
      <c r="R3" t="s">
        <v>506</v>
      </c>
      <c r="S3" t="s">
        <v>507</v>
      </c>
      <c r="T3" t="s">
        <v>508</v>
      </c>
      <c r="U3" t="s">
        <v>509</v>
      </c>
    </row>
    <row r="4" spans="1:21" x14ac:dyDescent="0.25">
      <c r="A4">
        <v>77458</v>
      </c>
      <c r="B4" t="s">
        <v>54</v>
      </c>
      <c r="C4" s="3" t="s">
        <v>16</v>
      </c>
      <c r="D4" s="3">
        <v>2</v>
      </c>
      <c r="E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500</v>
      </c>
      <c r="F4">
        <f>IFERROR(VLOOKUP(U16Wrun[[#This Row],[Card]],results5133[],4,FALSE),999)</f>
        <v>1</v>
      </c>
      <c r="G4">
        <f>VLOOKUP(U16Wrun[[#This Row],[pos1.5133]],pointstable[],2,FALSE)</f>
        <v>500</v>
      </c>
      <c r="H4">
        <f>IFERROR(VLOOKUP(U16Wrun[[#This Row],[Card]],results5133[],5,FALSE),999)</f>
        <v>1</v>
      </c>
      <c r="I4">
        <f>VLOOKUP(U16Wrun[[#This Row],[pos2.5133]],pointstable[],2,FALSE)</f>
        <v>500</v>
      </c>
      <c r="J4" s="3">
        <f>IFERROR(VLOOKUP(U16Wrun[[#This Row],[Card]],results5134[],4,FALSE),999)</f>
        <v>1</v>
      </c>
      <c r="K4" s="3">
        <f>VLOOKUP(U16Wrun[[#This Row],[pos1.5134]],pointstable[],2,FALSE)</f>
        <v>500</v>
      </c>
      <c r="L4" s="3">
        <f>IFERROR(VLOOKUP(U16Wrun[[#This Row],[Card]],results5134[],5,FALSE),999)</f>
        <v>3</v>
      </c>
      <c r="M4" s="3">
        <f>VLOOKUP(U16Wrun[[#This Row],[pos2.5134]],pointstable[],2,FALSE)</f>
        <v>300</v>
      </c>
      <c r="N4" s="3">
        <f>IFERROR(VLOOKUP(U16Wrun[[#This Row],[Card]],results5135[],4,FALSE),999)</f>
        <v>1</v>
      </c>
      <c r="O4" s="3">
        <f>VLOOKUP(U16Wrun[[#This Row],[pos1.5135]],pointstable[],2,FALSE)</f>
        <v>500</v>
      </c>
      <c r="P4" s="3">
        <f>IFERROR(VLOOKUP(U16Wrun[[#This Row],[Card]],results5135[],5,FALSE),999)</f>
        <v>1</v>
      </c>
      <c r="Q4" s="3">
        <f>VLOOKUP(U16Wrun[[#This Row],[pos2.5135]],pointstable[],2,FALSE)</f>
        <v>500</v>
      </c>
      <c r="R4" s="3">
        <f>IFERROR(VLOOKUP(U16Wrun[[#This Row],[Card]],results5136[],4,FALSE),999)</f>
        <v>2</v>
      </c>
      <c r="S4" s="3">
        <f>VLOOKUP(U16Wrun[[#This Row],[pos1.5136]],pointstable[],2,FALSE)</f>
        <v>400</v>
      </c>
      <c r="T4" s="3">
        <f>IFERROR(VLOOKUP(U16Wrun[[#This Row],[Card]],results5136[],5,FALSE),999)</f>
        <v>1</v>
      </c>
      <c r="U4" s="3">
        <f>VLOOKUP(U16Wrun[[#This Row],[pos2.5136]],pointstable[],2,FALSE)</f>
        <v>500</v>
      </c>
    </row>
    <row r="5" spans="1:21" x14ac:dyDescent="0.25">
      <c r="A5">
        <v>74768</v>
      </c>
      <c r="B5" t="s">
        <v>59</v>
      </c>
      <c r="C5" s="3" t="s">
        <v>14</v>
      </c>
      <c r="D5" s="3">
        <v>2</v>
      </c>
      <c r="E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500</v>
      </c>
      <c r="F5">
        <f>IFERROR(VLOOKUP(U16Wrun[[#This Row],[Card]],results5133[],4,FALSE),999)</f>
        <v>2</v>
      </c>
      <c r="G5">
        <f>VLOOKUP(U16Wrun[[#This Row],[pos1.5133]],pointstable[],2,FALSE)</f>
        <v>400</v>
      </c>
      <c r="H5">
        <f>IFERROR(VLOOKUP(U16Wrun[[#This Row],[Card]],results5133[],5,FALSE),999)</f>
        <v>3</v>
      </c>
      <c r="I5">
        <f>VLOOKUP(U16Wrun[[#This Row],[pos2.5133]],pointstable[],2,FALSE)</f>
        <v>300</v>
      </c>
      <c r="J5" s="3">
        <f>IFERROR(VLOOKUP(U16Wrun[[#This Row],[Card]],results5134[],4,FALSE),999)</f>
        <v>999</v>
      </c>
      <c r="K5" s="3">
        <f>VLOOKUP(U16Wrun[[#This Row],[pos1.5134]],pointstable[],2,FALSE)</f>
        <v>0</v>
      </c>
      <c r="L5" s="3">
        <f>IFERROR(VLOOKUP(U16Wrun[[#This Row],[Card]],results5134[],5,FALSE),999)</f>
        <v>1</v>
      </c>
      <c r="M5" s="3">
        <f>VLOOKUP(U16Wrun[[#This Row],[pos2.5134]],pointstable[],2,FALSE)</f>
        <v>500</v>
      </c>
      <c r="N5" s="3">
        <f>IFERROR(VLOOKUP(U16Wrun[[#This Row],[Card]],results5135[],4,FALSE),999)</f>
        <v>4</v>
      </c>
      <c r="O5" s="3">
        <f>VLOOKUP(U16Wrun[[#This Row],[pos1.5135]],pointstable[],2,FALSE)</f>
        <v>250</v>
      </c>
      <c r="P5" s="3">
        <f>IFERROR(VLOOKUP(U16Wrun[[#This Row],[Card]],results5135[],5,FALSE),999)</f>
        <v>3</v>
      </c>
      <c r="Q5" s="3">
        <f>VLOOKUP(U16Wrun[[#This Row],[pos2.5135]],pointstable[],2,FALSE)</f>
        <v>300</v>
      </c>
      <c r="R5" s="3">
        <f>IFERROR(VLOOKUP(U16Wrun[[#This Row],[Card]],results5136[],4,FALSE),999)</f>
        <v>1</v>
      </c>
      <c r="S5" s="3">
        <f>VLOOKUP(U16Wrun[[#This Row],[pos1.5136]],pointstable[],2,FALSE)</f>
        <v>500</v>
      </c>
      <c r="T5" s="3">
        <f>IFERROR(VLOOKUP(U16Wrun[[#This Row],[Card]],results5136[],5,FALSE),999)</f>
        <v>2</v>
      </c>
      <c r="U5" s="3">
        <f>VLOOKUP(U16Wrun[[#This Row],[pos2.5136]],pointstable[],2,FALSE)</f>
        <v>400</v>
      </c>
    </row>
    <row r="6" spans="1:21" x14ac:dyDescent="0.25">
      <c r="A6">
        <v>75750</v>
      </c>
      <c r="B6" t="s">
        <v>56</v>
      </c>
      <c r="C6" s="3" t="s">
        <v>15</v>
      </c>
      <c r="D6" s="3">
        <v>2</v>
      </c>
      <c r="E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400</v>
      </c>
      <c r="F6">
        <f>IFERROR(VLOOKUP(U16Wrun[[#This Row],[Card]],results5133[],4,FALSE),999)</f>
        <v>3</v>
      </c>
      <c r="G6">
        <f>VLOOKUP(U16Wrun[[#This Row],[pos1.5133]],pointstable[],2,FALSE)</f>
        <v>300</v>
      </c>
      <c r="H6">
        <f>IFERROR(VLOOKUP(U16Wrun[[#This Row],[Card]],results5133[],5,FALSE),999)</f>
        <v>2</v>
      </c>
      <c r="I6">
        <f>VLOOKUP(U16Wrun[[#This Row],[pos2.5133]],pointstable[],2,FALSE)</f>
        <v>400</v>
      </c>
      <c r="J6" s="3">
        <f>IFERROR(VLOOKUP(U16Wrun[[#This Row],[Card]],results5134[],4,FALSE),999)</f>
        <v>2</v>
      </c>
      <c r="K6" s="3">
        <f>VLOOKUP(U16Wrun[[#This Row],[pos1.5134]],pointstable[],2,FALSE)</f>
        <v>400</v>
      </c>
      <c r="L6" s="3">
        <f>IFERROR(VLOOKUP(U16Wrun[[#This Row],[Card]],results5134[],5,FALSE),999)</f>
        <v>2</v>
      </c>
      <c r="M6" s="3">
        <f>VLOOKUP(U16Wrun[[#This Row],[pos2.5134]],pointstable[],2,FALSE)</f>
        <v>400</v>
      </c>
      <c r="N6" s="3">
        <f>IFERROR(VLOOKUP(U16Wrun[[#This Row],[Card]],results5135[],4,FALSE),999)</f>
        <v>17</v>
      </c>
      <c r="O6" s="3">
        <f>VLOOKUP(U16Wrun[[#This Row],[pos1.5135]],pointstable[],2,FALSE)</f>
        <v>70</v>
      </c>
      <c r="P6" s="3">
        <f>IFERROR(VLOOKUP(U16Wrun[[#This Row],[Card]],results5135[],5,FALSE),999)</f>
        <v>999</v>
      </c>
      <c r="Q6" s="3">
        <f>VLOOKUP(U16Wrun[[#This Row],[pos2.5135]],pointstable[],2,FALSE)</f>
        <v>0</v>
      </c>
      <c r="R6" s="3">
        <f>IFERROR(VLOOKUP(U16Wrun[[#This Row],[Card]],results5136[],4,FALSE),999)</f>
        <v>999</v>
      </c>
      <c r="S6" s="3">
        <f>VLOOKUP(U16Wrun[[#This Row],[pos1.5136]],pointstable[],2,FALSE)</f>
        <v>0</v>
      </c>
      <c r="T6" s="3">
        <f>IFERROR(VLOOKUP(U16Wrun[[#This Row],[Card]],results5136[],5,FALSE),999)</f>
        <v>999</v>
      </c>
      <c r="U6" s="3">
        <f>VLOOKUP(U16Wrun[[#This Row],[pos2.5136]],pointstable[],2,FALSE)</f>
        <v>0</v>
      </c>
    </row>
    <row r="7" spans="1:21" x14ac:dyDescent="0.25">
      <c r="A7">
        <v>75089</v>
      </c>
      <c r="B7" t="s">
        <v>57</v>
      </c>
      <c r="C7" s="3" t="s">
        <v>16</v>
      </c>
      <c r="D7" s="3">
        <v>2</v>
      </c>
      <c r="E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400</v>
      </c>
      <c r="F7">
        <f>IFERROR(VLOOKUP(U16Wrun[[#This Row],[Card]],results5133[],4,FALSE),999)</f>
        <v>999</v>
      </c>
      <c r="G7">
        <f>VLOOKUP(U16Wrun[[#This Row],[pos1.5133]],pointstable[],2,FALSE)</f>
        <v>0</v>
      </c>
      <c r="H7">
        <f>IFERROR(VLOOKUP(U16Wrun[[#This Row],[Card]],results5133[],5,FALSE),999)</f>
        <v>7</v>
      </c>
      <c r="I7">
        <f>VLOOKUP(U16Wrun[[#This Row],[pos2.5133]],pointstable[],2,FALSE)</f>
        <v>180</v>
      </c>
      <c r="J7" s="3">
        <f>IFERROR(VLOOKUP(U16Wrun[[#This Row],[Card]],results5134[],4,FALSE),999)</f>
        <v>4</v>
      </c>
      <c r="K7" s="3">
        <f>VLOOKUP(U16Wrun[[#This Row],[pos1.5134]],pointstable[],2,FALSE)</f>
        <v>250</v>
      </c>
      <c r="L7" s="3">
        <f>IFERROR(VLOOKUP(U16Wrun[[#This Row],[Card]],results5134[],5,FALSE),999)</f>
        <v>9</v>
      </c>
      <c r="M7" s="3">
        <f>VLOOKUP(U16Wrun[[#This Row],[pos2.5134]],pointstable[],2,FALSE)</f>
        <v>145</v>
      </c>
      <c r="N7" s="3">
        <f>IFERROR(VLOOKUP(U16Wrun[[#This Row],[Card]],results5135[],4,FALSE),999)</f>
        <v>3</v>
      </c>
      <c r="O7" s="3">
        <f>VLOOKUP(U16Wrun[[#This Row],[pos1.5135]],pointstable[],2,FALSE)</f>
        <v>300</v>
      </c>
      <c r="P7" s="3">
        <f>IFERROR(VLOOKUP(U16Wrun[[#This Row],[Card]],results5135[],5,FALSE),999)</f>
        <v>2</v>
      </c>
      <c r="Q7" s="3">
        <f>VLOOKUP(U16Wrun[[#This Row],[pos2.5135]],pointstable[],2,FALSE)</f>
        <v>400</v>
      </c>
      <c r="R7" s="3">
        <f>IFERROR(VLOOKUP(U16Wrun[[#This Row],[Card]],results5136[],4,FALSE),999)</f>
        <v>3</v>
      </c>
      <c r="S7" s="3">
        <f>VLOOKUP(U16Wrun[[#This Row],[pos1.5136]],pointstable[],2,FALSE)</f>
        <v>300</v>
      </c>
      <c r="T7" s="3">
        <f>IFERROR(VLOOKUP(U16Wrun[[#This Row],[Card]],results5136[],5,FALSE),999)</f>
        <v>3</v>
      </c>
      <c r="U7" s="3">
        <f>VLOOKUP(U16Wrun[[#This Row],[pos2.5136]],pointstable[],2,FALSE)</f>
        <v>300</v>
      </c>
    </row>
    <row r="8" spans="1:21" x14ac:dyDescent="0.25">
      <c r="A8">
        <v>75260</v>
      </c>
      <c r="B8" t="s">
        <v>64</v>
      </c>
      <c r="C8" s="3" t="s">
        <v>16</v>
      </c>
      <c r="D8" s="3">
        <v>2</v>
      </c>
      <c r="E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250</v>
      </c>
      <c r="F8">
        <f>IFERROR(VLOOKUP(U16Wrun[[#This Row],[Card]],results5133[],4,FALSE),999)</f>
        <v>5</v>
      </c>
      <c r="G8">
        <f>VLOOKUP(U16Wrun[[#This Row],[pos1.5133]],pointstable[],2,FALSE)</f>
        <v>225</v>
      </c>
      <c r="H8">
        <f>IFERROR(VLOOKUP(U16Wrun[[#This Row],[Card]],results5133[],5,FALSE),999)</f>
        <v>5</v>
      </c>
      <c r="I8">
        <f>VLOOKUP(U16Wrun[[#This Row],[pos2.5133]],pointstable[],2,FALSE)</f>
        <v>225</v>
      </c>
      <c r="J8" s="3">
        <f>IFERROR(VLOOKUP(U16Wrun[[#This Row],[Card]],results5134[],4,FALSE),999)</f>
        <v>12</v>
      </c>
      <c r="K8" s="3">
        <f>VLOOKUP(U16Wrun[[#This Row],[pos1.5134]],pointstable[],2,FALSE)</f>
        <v>110</v>
      </c>
      <c r="L8" s="3">
        <f>IFERROR(VLOOKUP(U16Wrun[[#This Row],[Card]],results5134[],5,FALSE),999)</f>
        <v>7</v>
      </c>
      <c r="M8" s="3">
        <f>VLOOKUP(U16Wrun[[#This Row],[pos2.5134]],pointstable[],2,FALSE)</f>
        <v>180</v>
      </c>
      <c r="N8" s="3">
        <f>IFERROR(VLOOKUP(U16Wrun[[#This Row],[Card]],results5135[],4,FALSE),999)</f>
        <v>9</v>
      </c>
      <c r="O8" s="3">
        <f>VLOOKUP(U16Wrun[[#This Row],[pos1.5135]],pointstable[],2,FALSE)</f>
        <v>145</v>
      </c>
      <c r="P8" s="3">
        <f>IFERROR(VLOOKUP(U16Wrun[[#This Row],[Card]],results5135[],5,FALSE),999)</f>
        <v>7</v>
      </c>
      <c r="Q8" s="3">
        <f>VLOOKUP(U16Wrun[[#This Row],[pos2.5135]],pointstable[],2,FALSE)</f>
        <v>180</v>
      </c>
      <c r="R8" s="3">
        <f>IFERROR(VLOOKUP(U16Wrun[[#This Row],[Card]],results5136[],4,FALSE),999)</f>
        <v>5</v>
      </c>
      <c r="S8" s="3">
        <f>VLOOKUP(U16Wrun[[#This Row],[pos1.5136]],pointstable[],2,FALSE)</f>
        <v>225</v>
      </c>
      <c r="T8" s="3">
        <f>IFERROR(VLOOKUP(U16Wrun[[#This Row],[Card]],results5136[],5,FALSE),999)</f>
        <v>4</v>
      </c>
      <c r="U8" s="3">
        <f>VLOOKUP(U16Wrun[[#This Row],[pos2.5136]],pointstable[],2,FALSE)</f>
        <v>250</v>
      </c>
    </row>
    <row r="9" spans="1:21" x14ac:dyDescent="0.25">
      <c r="A9">
        <v>80888</v>
      </c>
      <c r="B9" t="s">
        <v>61</v>
      </c>
      <c r="C9" s="3" t="s">
        <v>43</v>
      </c>
      <c r="D9" s="3">
        <v>3</v>
      </c>
      <c r="E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250</v>
      </c>
      <c r="F9">
        <f>IFERROR(VLOOKUP(U16Wrun[[#This Row],[Card]],results5133[],4,FALSE),999)</f>
        <v>4</v>
      </c>
      <c r="G9">
        <f>VLOOKUP(U16Wrun[[#This Row],[pos1.5133]],pointstable[],2,FALSE)</f>
        <v>250</v>
      </c>
      <c r="H9">
        <f>IFERROR(VLOOKUP(U16Wrun[[#This Row],[Card]],results5133[],5,FALSE),999)</f>
        <v>4</v>
      </c>
      <c r="I9">
        <f>VLOOKUP(U16Wrun[[#This Row],[pos2.5133]],pointstable[],2,FALSE)</f>
        <v>250</v>
      </c>
      <c r="J9" s="3">
        <f>IFERROR(VLOOKUP(U16Wrun[[#This Row],[Card]],results5134[],4,FALSE),999)</f>
        <v>5</v>
      </c>
      <c r="K9" s="3">
        <f>VLOOKUP(U16Wrun[[#This Row],[pos1.5134]],pointstable[],2,FALSE)</f>
        <v>225</v>
      </c>
      <c r="L9" s="3">
        <f>IFERROR(VLOOKUP(U16Wrun[[#This Row],[Card]],results5134[],5,FALSE),999)</f>
        <v>8</v>
      </c>
      <c r="M9" s="3">
        <f>VLOOKUP(U16Wrun[[#This Row],[pos2.5134]],pointstable[],2,FALSE)</f>
        <v>160</v>
      </c>
      <c r="N9" s="3">
        <f>IFERROR(VLOOKUP(U16Wrun[[#This Row],[Card]],results5135[],4,FALSE),999)</f>
        <v>999</v>
      </c>
      <c r="O9" s="3">
        <f>VLOOKUP(U16Wrun[[#This Row],[pos1.5135]],pointstable[],2,FALSE)</f>
        <v>0</v>
      </c>
      <c r="P9" s="3">
        <f>IFERROR(VLOOKUP(U16Wrun[[#This Row],[Card]],results5135[],5,FALSE),999)</f>
        <v>4</v>
      </c>
      <c r="Q9" s="3">
        <f>VLOOKUP(U16Wrun[[#This Row],[pos2.5135]],pointstable[],2,FALSE)</f>
        <v>250</v>
      </c>
      <c r="R9" s="3">
        <f>IFERROR(VLOOKUP(U16Wrun[[#This Row],[Card]],results5136[],4,FALSE),999)</f>
        <v>20</v>
      </c>
      <c r="S9" s="3">
        <f>VLOOKUP(U16Wrun[[#This Row],[pos1.5136]],pointstable[],2,FALSE)</f>
        <v>55</v>
      </c>
      <c r="T9" s="3">
        <f>IFERROR(VLOOKUP(U16Wrun[[#This Row],[Card]],results5136[],5,FALSE),999)</f>
        <v>6</v>
      </c>
      <c r="U9" s="3">
        <f>VLOOKUP(U16Wrun[[#This Row],[pos2.5136]],pointstable[],2,FALSE)</f>
        <v>200</v>
      </c>
    </row>
    <row r="10" spans="1:21" x14ac:dyDescent="0.25">
      <c r="A10">
        <v>80905</v>
      </c>
      <c r="B10" t="s">
        <v>62</v>
      </c>
      <c r="C10" s="3" t="s">
        <v>16</v>
      </c>
      <c r="D10" s="3">
        <v>3</v>
      </c>
      <c r="E1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200</v>
      </c>
      <c r="F10">
        <f>IFERROR(VLOOKUP(U16Wrun[[#This Row],[Card]],results5133[],4,FALSE),999)</f>
        <v>6</v>
      </c>
      <c r="G10">
        <f>VLOOKUP(U16Wrun[[#This Row],[pos1.5133]],pointstable[],2,FALSE)</f>
        <v>200</v>
      </c>
      <c r="H10">
        <f>IFERROR(VLOOKUP(U16Wrun[[#This Row],[Card]],results5133[],5,FALSE),999)</f>
        <v>14</v>
      </c>
      <c r="I10">
        <f>VLOOKUP(U16Wrun[[#This Row],[pos2.5133]],pointstable[],2,FALSE)</f>
        <v>90</v>
      </c>
      <c r="J10" s="3">
        <f>IFERROR(VLOOKUP(U16Wrun[[#This Row],[Card]],results5134[],4,FALSE),999)</f>
        <v>14</v>
      </c>
      <c r="K10" s="3">
        <f>VLOOKUP(U16Wrun[[#This Row],[pos1.5134]],pointstable[],2,FALSE)</f>
        <v>90</v>
      </c>
      <c r="L10" s="3">
        <f>IFERROR(VLOOKUP(U16Wrun[[#This Row],[Card]],results5134[],5,FALSE),999)</f>
        <v>17</v>
      </c>
      <c r="M10" s="3">
        <f>VLOOKUP(U16Wrun[[#This Row],[pos2.5134]],pointstable[],2,FALSE)</f>
        <v>70</v>
      </c>
      <c r="N10" s="3">
        <f>IFERROR(VLOOKUP(U16Wrun[[#This Row],[Card]],results5135[],4,FALSE),999)</f>
        <v>22</v>
      </c>
      <c r="O10" s="3">
        <f>VLOOKUP(U16Wrun[[#This Row],[pos1.5135]],pointstable[],2,FALSE)</f>
        <v>47</v>
      </c>
      <c r="P10" s="3">
        <f>IFERROR(VLOOKUP(U16Wrun[[#This Row],[Card]],results5135[],5,FALSE),999)</f>
        <v>12</v>
      </c>
      <c r="Q10" s="3">
        <f>VLOOKUP(U16Wrun[[#This Row],[pos2.5135]],pointstable[],2,FALSE)</f>
        <v>110</v>
      </c>
      <c r="R10" s="3">
        <f>IFERROR(VLOOKUP(U16Wrun[[#This Row],[Card]],results5136[],4,FALSE),999)</f>
        <v>8</v>
      </c>
      <c r="S10" s="3">
        <f>VLOOKUP(U16Wrun[[#This Row],[pos1.5136]],pointstable[],2,FALSE)</f>
        <v>160</v>
      </c>
      <c r="T10" s="3">
        <f>IFERROR(VLOOKUP(U16Wrun[[#This Row],[Card]],results5136[],5,FALSE),999)</f>
        <v>9</v>
      </c>
      <c r="U10" s="3">
        <f>VLOOKUP(U16Wrun[[#This Row],[pos2.5136]],pointstable[],2,FALSE)</f>
        <v>145</v>
      </c>
    </row>
    <row r="11" spans="1:21" x14ac:dyDescent="0.25">
      <c r="A11">
        <v>74583</v>
      </c>
      <c r="B11" t="s">
        <v>79</v>
      </c>
      <c r="C11" s="3" t="s">
        <v>43</v>
      </c>
      <c r="D11" s="3">
        <v>2</v>
      </c>
      <c r="E1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200</v>
      </c>
      <c r="F11">
        <f>IFERROR(VLOOKUP(U16Wrun[[#This Row],[Card]],results5133[],4,FALSE),999)</f>
        <v>22</v>
      </c>
      <c r="G11">
        <f>VLOOKUP(U16Wrun[[#This Row],[pos1.5133]],pointstable[],2,FALSE)</f>
        <v>47</v>
      </c>
      <c r="H11">
        <f>IFERROR(VLOOKUP(U16Wrun[[#This Row],[Card]],results5133[],5,FALSE),999)</f>
        <v>8</v>
      </c>
      <c r="I11">
        <f>VLOOKUP(U16Wrun[[#This Row],[pos2.5133]],pointstable[],2,FALSE)</f>
        <v>160</v>
      </c>
      <c r="J11" s="3">
        <f>IFERROR(VLOOKUP(U16Wrun[[#This Row],[Card]],results5134[],4,FALSE),999)</f>
        <v>7</v>
      </c>
      <c r="K11" s="3">
        <f>VLOOKUP(U16Wrun[[#This Row],[pos1.5134]],pointstable[],2,FALSE)</f>
        <v>180</v>
      </c>
      <c r="L11" s="3">
        <f>IFERROR(VLOOKUP(U16Wrun[[#This Row],[Card]],results5134[],5,FALSE),999)</f>
        <v>19</v>
      </c>
      <c r="M11" s="3">
        <f>VLOOKUP(U16Wrun[[#This Row],[pos2.5134]],pointstable[],2,FALSE)</f>
        <v>60</v>
      </c>
      <c r="N11" s="3">
        <f>IFERROR(VLOOKUP(U16Wrun[[#This Row],[Card]],results5135[],4,FALSE),999)</f>
        <v>6</v>
      </c>
      <c r="O11" s="3">
        <f>VLOOKUP(U16Wrun[[#This Row],[pos1.5135]],pointstable[],2,FALSE)</f>
        <v>200</v>
      </c>
      <c r="P11" s="3">
        <f>IFERROR(VLOOKUP(U16Wrun[[#This Row],[Card]],results5135[],5,FALSE),999)</f>
        <v>11</v>
      </c>
      <c r="Q11" s="3">
        <f>VLOOKUP(U16Wrun[[#This Row],[pos2.5135]],pointstable[],2,FALSE)</f>
        <v>120</v>
      </c>
      <c r="R11" s="3">
        <f>IFERROR(VLOOKUP(U16Wrun[[#This Row],[Card]],results5136[],4,FALSE),999)</f>
        <v>18</v>
      </c>
      <c r="S11" s="3">
        <f>VLOOKUP(U16Wrun[[#This Row],[pos1.5136]],pointstable[],2,FALSE)</f>
        <v>65</v>
      </c>
      <c r="T11" s="3">
        <f>IFERROR(VLOOKUP(U16Wrun[[#This Row],[Card]],results5136[],5,FALSE),999)</f>
        <v>13</v>
      </c>
      <c r="U11" s="3">
        <f>VLOOKUP(U16Wrun[[#This Row],[pos2.5136]],pointstable[],2,FALSE)</f>
        <v>100</v>
      </c>
    </row>
    <row r="12" spans="1:21" x14ac:dyDescent="0.25">
      <c r="A12">
        <v>80507</v>
      </c>
      <c r="B12" t="s">
        <v>74</v>
      </c>
      <c r="C12" s="3" t="s">
        <v>75</v>
      </c>
      <c r="D12" s="3">
        <v>3</v>
      </c>
      <c r="E1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300</v>
      </c>
      <c r="F12">
        <f>IFERROR(VLOOKUP(U16Wrun[[#This Row],[Card]],results5133[],4,FALSE),999)</f>
        <v>23</v>
      </c>
      <c r="G12">
        <f>VLOOKUP(U16Wrun[[#This Row],[pos1.5133]],pointstable[],2,FALSE)</f>
        <v>44</v>
      </c>
      <c r="H12">
        <f>IFERROR(VLOOKUP(U16Wrun[[#This Row],[Card]],results5133[],5,FALSE),999)</f>
        <v>31</v>
      </c>
      <c r="I12">
        <f>VLOOKUP(U16Wrun[[#This Row],[pos2.5133]],pointstable[],2,FALSE)</f>
        <v>29</v>
      </c>
      <c r="J12" s="3">
        <f>IFERROR(VLOOKUP(U16Wrun[[#This Row],[Card]],results5134[],4,FALSE),999)</f>
        <v>3</v>
      </c>
      <c r="K12" s="3">
        <f>VLOOKUP(U16Wrun[[#This Row],[pos1.5134]],pointstable[],2,FALSE)</f>
        <v>300</v>
      </c>
      <c r="L12" s="3">
        <f>IFERROR(VLOOKUP(U16Wrun[[#This Row],[Card]],results5134[],5,FALSE),999)</f>
        <v>14</v>
      </c>
      <c r="M12" s="3">
        <f>VLOOKUP(U16Wrun[[#This Row],[pos2.5134]],pointstable[],2,FALSE)</f>
        <v>90</v>
      </c>
      <c r="N12" s="3">
        <f>IFERROR(VLOOKUP(U16Wrun[[#This Row],[Card]],results5135[],4,FALSE),999)</f>
        <v>10</v>
      </c>
      <c r="O12" s="3">
        <f>VLOOKUP(U16Wrun[[#This Row],[pos1.5135]],pointstable[],2,FALSE)</f>
        <v>130</v>
      </c>
      <c r="P12" s="3">
        <f>IFERROR(VLOOKUP(U16Wrun[[#This Row],[Card]],results5135[],5,FALSE),999)</f>
        <v>16</v>
      </c>
      <c r="Q12" s="3">
        <f>VLOOKUP(U16Wrun[[#This Row],[pos2.5135]],pointstable[],2,FALSE)</f>
        <v>75</v>
      </c>
      <c r="R12" s="3">
        <f>IFERROR(VLOOKUP(U16Wrun[[#This Row],[Card]],results5136[],4,FALSE),999)</f>
        <v>19</v>
      </c>
      <c r="S12" s="3">
        <f>VLOOKUP(U16Wrun[[#This Row],[pos1.5136]],pointstable[],2,FALSE)</f>
        <v>60</v>
      </c>
      <c r="T12" s="3">
        <f>IFERROR(VLOOKUP(U16Wrun[[#This Row],[Card]],results5136[],5,FALSE),999)</f>
        <v>24</v>
      </c>
      <c r="U12" s="3">
        <f>VLOOKUP(U16Wrun[[#This Row],[pos2.5136]],pointstable[],2,FALSE)</f>
        <v>41</v>
      </c>
    </row>
    <row r="13" spans="1:21" x14ac:dyDescent="0.25">
      <c r="A13">
        <v>80966</v>
      </c>
      <c r="B13" t="s">
        <v>89</v>
      </c>
      <c r="C13" s="3" t="s">
        <v>19</v>
      </c>
      <c r="D13" s="3">
        <v>3</v>
      </c>
      <c r="E1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250</v>
      </c>
      <c r="F13">
        <f>IFERROR(VLOOKUP(U16Wrun[[#This Row],[Card]],results5133[],4,FALSE),999)</f>
        <v>8</v>
      </c>
      <c r="G13">
        <f>VLOOKUP(U16Wrun[[#This Row],[pos1.5133]],pointstable[],2,FALSE)</f>
        <v>160</v>
      </c>
      <c r="H13">
        <f>IFERROR(VLOOKUP(U16Wrun[[#This Row],[Card]],results5133[],5,FALSE),999)</f>
        <v>11</v>
      </c>
      <c r="I13">
        <f>VLOOKUP(U16Wrun[[#This Row],[pos2.5133]],pointstable[],2,FALSE)</f>
        <v>120</v>
      </c>
      <c r="J13" s="3">
        <f>IFERROR(VLOOKUP(U16Wrun[[#This Row],[Card]],results5134[],4,FALSE),999)</f>
        <v>11</v>
      </c>
      <c r="K13" s="3">
        <f>VLOOKUP(U16Wrun[[#This Row],[pos1.5134]],pointstable[],2,FALSE)</f>
        <v>120</v>
      </c>
      <c r="L13" s="3">
        <f>IFERROR(VLOOKUP(U16Wrun[[#This Row],[Card]],results5134[],5,FALSE),999)</f>
        <v>999</v>
      </c>
      <c r="M13" s="3">
        <f>VLOOKUP(U16Wrun[[#This Row],[pos2.5134]],pointstable[],2,FALSE)</f>
        <v>0</v>
      </c>
      <c r="N13" s="3">
        <f>IFERROR(VLOOKUP(U16Wrun[[#This Row],[Card]],results5135[],4,FALSE),999)</f>
        <v>16</v>
      </c>
      <c r="O13" s="3">
        <f>VLOOKUP(U16Wrun[[#This Row],[pos1.5135]],pointstable[],2,FALSE)</f>
        <v>75</v>
      </c>
      <c r="P13" s="3">
        <f>IFERROR(VLOOKUP(U16Wrun[[#This Row],[Card]],results5135[],5,FALSE),999)</f>
        <v>20</v>
      </c>
      <c r="Q13" s="3">
        <f>VLOOKUP(U16Wrun[[#This Row],[pos2.5135]],pointstable[],2,FALSE)</f>
        <v>55</v>
      </c>
      <c r="R13" s="3">
        <f>IFERROR(VLOOKUP(U16Wrun[[#This Row],[Card]],results5136[],4,FALSE),999)</f>
        <v>4</v>
      </c>
      <c r="S13" s="3">
        <f>VLOOKUP(U16Wrun[[#This Row],[pos1.5136]],pointstable[],2,FALSE)</f>
        <v>250</v>
      </c>
      <c r="T13" s="3">
        <f>IFERROR(VLOOKUP(U16Wrun[[#This Row],[Card]],results5136[],5,FALSE),999)</f>
        <v>5</v>
      </c>
      <c r="U13" s="3">
        <f>VLOOKUP(U16Wrun[[#This Row],[pos2.5136]],pointstable[],2,FALSE)</f>
        <v>225</v>
      </c>
    </row>
    <row r="14" spans="1:21" x14ac:dyDescent="0.25">
      <c r="A14">
        <v>80848</v>
      </c>
      <c r="B14" t="s">
        <v>66</v>
      </c>
      <c r="C14" s="3" t="s">
        <v>15</v>
      </c>
      <c r="D14" s="3">
        <v>3</v>
      </c>
      <c r="E1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145</v>
      </c>
      <c r="F14">
        <f>IFERROR(VLOOKUP(U16Wrun[[#This Row],[Card]],results5133[],4,FALSE),999)</f>
        <v>999</v>
      </c>
      <c r="G14">
        <f>VLOOKUP(U16Wrun[[#This Row],[pos1.5133]],pointstable[],2,FALSE)</f>
        <v>0</v>
      </c>
      <c r="H14">
        <f>IFERROR(VLOOKUP(U16Wrun[[#This Row],[Card]],results5133[],5,FALSE),999)</f>
        <v>999</v>
      </c>
      <c r="I14">
        <f>VLOOKUP(U16Wrun[[#This Row],[pos2.5133]],pointstable[],2,FALSE)</f>
        <v>0</v>
      </c>
      <c r="J14" s="3">
        <f>IFERROR(VLOOKUP(U16Wrun[[#This Row],[Card]],results5134[],4,FALSE),999)</f>
        <v>13</v>
      </c>
      <c r="K14" s="3">
        <f>VLOOKUP(U16Wrun[[#This Row],[pos1.5134]],pointstable[],2,FALSE)</f>
        <v>100</v>
      </c>
      <c r="L14" s="3">
        <f>IFERROR(VLOOKUP(U16Wrun[[#This Row],[Card]],results5134[],5,FALSE),999)</f>
        <v>21</v>
      </c>
      <c r="M14" s="3">
        <f>VLOOKUP(U16Wrun[[#This Row],[pos2.5134]],pointstable[],2,FALSE)</f>
        <v>51</v>
      </c>
      <c r="N14" s="3">
        <f>IFERROR(VLOOKUP(U16Wrun[[#This Row],[Card]],results5135[],4,FALSE),999)</f>
        <v>15</v>
      </c>
      <c r="O14" s="3">
        <f>VLOOKUP(U16Wrun[[#This Row],[pos1.5135]],pointstable[],2,FALSE)</f>
        <v>80</v>
      </c>
      <c r="P14" s="3">
        <f>IFERROR(VLOOKUP(U16Wrun[[#This Row],[Card]],results5135[],5,FALSE),999)</f>
        <v>14</v>
      </c>
      <c r="Q14" s="3">
        <f>VLOOKUP(U16Wrun[[#This Row],[pos2.5135]],pointstable[],2,FALSE)</f>
        <v>90</v>
      </c>
      <c r="R14" s="3">
        <f>IFERROR(VLOOKUP(U16Wrun[[#This Row],[Card]],results5136[],4,FALSE),999)</f>
        <v>9</v>
      </c>
      <c r="S14" s="3">
        <f>VLOOKUP(U16Wrun[[#This Row],[pos1.5136]],pointstable[],2,FALSE)</f>
        <v>145</v>
      </c>
      <c r="T14" s="3">
        <f>IFERROR(VLOOKUP(U16Wrun[[#This Row],[Card]],results5136[],5,FALSE),999)</f>
        <v>15</v>
      </c>
      <c r="U14" s="3">
        <f>VLOOKUP(U16Wrun[[#This Row],[pos2.5136]],pointstable[],2,FALSE)</f>
        <v>80</v>
      </c>
    </row>
    <row r="15" spans="1:21" x14ac:dyDescent="0.25">
      <c r="A15">
        <v>80548</v>
      </c>
      <c r="B15" t="s">
        <v>108</v>
      </c>
      <c r="C15" s="3" t="s">
        <v>45</v>
      </c>
      <c r="D15" s="3">
        <v>2</v>
      </c>
      <c r="E1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145</v>
      </c>
      <c r="F15">
        <f>IFERROR(VLOOKUP(U16Wrun[[#This Row],[Card]],results5133[],4,FALSE),999)</f>
        <v>17</v>
      </c>
      <c r="G15">
        <f>VLOOKUP(U16Wrun[[#This Row],[pos1.5133]],pointstable[],2,FALSE)</f>
        <v>70</v>
      </c>
      <c r="H15">
        <f>IFERROR(VLOOKUP(U16Wrun[[#This Row],[Card]],results5133[],5,FALSE),999)</f>
        <v>13</v>
      </c>
      <c r="I15">
        <f>VLOOKUP(U16Wrun[[#This Row],[pos2.5133]],pointstable[],2,FALSE)</f>
        <v>100</v>
      </c>
      <c r="J15" s="3">
        <f>IFERROR(VLOOKUP(U16Wrun[[#This Row],[Card]],results5134[],4,FALSE),999)</f>
        <v>9</v>
      </c>
      <c r="K15" s="3">
        <f>VLOOKUP(U16Wrun[[#This Row],[pos1.5134]],pointstable[],2,FALSE)</f>
        <v>145</v>
      </c>
      <c r="L15" s="3">
        <f>IFERROR(VLOOKUP(U16Wrun[[#This Row],[Card]],results5134[],5,FALSE),999)</f>
        <v>13</v>
      </c>
      <c r="M15" s="3">
        <f>VLOOKUP(U16Wrun[[#This Row],[pos2.5134]],pointstable[],2,FALSE)</f>
        <v>100</v>
      </c>
      <c r="N15" s="3">
        <f>IFERROR(VLOOKUP(U16Wrun[[#This Row],[Card]],results5135[],4,FALSE),999)</f>
        <v>11</v>
      </c>
      <c r="O15" s="3">
        <f>VLOOKUP(U16Wrun[[#This Row],[pos1.5135]],pointstable[],2,FALSE)</f>
        <v>120</v>
      </c>
      <c r="P15" s="3">
        <f>IFERROR(VLOOKUP(U16Wrun[[#This Row],[Card]],results5135[],5,FALSE),999)</f>
        <v>10</v>
      </c>
      <c r="Q15" s="3">
        <f>VLOOKUP(U16Wrun[[#This Row],[pos2.5135]],pointstable[],2,FALSE)</f>
        <v>130</v>
      </c>
      <c r="R15" s="3">
        <f>IFERROR(VLOOKUP(U16Wrun[[#This Row],[Card]],results5136[],4,FALSE),999)</f>
        <v>32</v>
      </c>
      <c r="S15" s="3">
        <f>VLOOKUP(U16Wrun[[#This Row],[pos1.5136]],pointstable[],2,FALSE)</f>
        <v>28</v>
      </c>
      <c r="T15" s="3">
        <f>IFERROR(VLOOKUP(U16Wrun[[#This Row],[Card]],results5136[],5,FALSE),999)</f>
        <v>29</v>
      </c>
      <c r="U15" s="3">
        <f>VLOOKUP(U16Wrun[[#This Row],[pos2.5136]],pointstable[],2,FALSE)</f>
        <v>31</v>
      </c>
    </row>
    <row r="16" spans="1:21" x14ac:dyDescent="0.25">
      <c r="A16">
        <v>80540</v>
      </c>
      <c r="B16" t="s">
        <v>175</v>
      </c>
      <c r="C16" s="3" t="s">
        <v>45</v>
      </c>
      <c r="D16" s="3">
        <v>3</v>
      </c>
      <c r="E1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250</v>
      </c>
      <c r="F16">
        <f>IFERROR(VLOOKUP(U16Wrun[[#This Row],[Card]],results5133[],4,FALSE),999)</f>
        <v>12</v>
      </c>
      <c r="G16">
        <f>VLOOKUP(U16Wrun[[#This Row],[pos1.5133]],pointstable[],2,FALSE)</f>
        <v>110</v>
      </c>
      <c r="H16">
        <f>IFERROR(VLOOKUP(U16Wrun[[#This Row],[Card]],results5133[],5,FALSE),999)</f>
        <v>10</v>
      </c>
      <c r="I16">
        <f>VLOOKUP(U16Wrun[[#This Row],[pos2.5133]],pointstable[],2,FALSE)</f>
        <v>130</v>
      </c>
      <c r="J16" s="3">
        <f>IFERROR(VLOOKUP(U16Wrun[[#This Row],[Card]],results5134[],4,FALSE),999)</f>
        <v>999</v>
      </c>
      <c r="K16" s="3">
        <f>VLOOKUP(U16Wrun[[#This Row],[pos1.5134]],pointstable[],2,FALSE)</f>
        <v>0</v>
      </c>
      <c r="L16" s="3">
        <f>IFERROR(VLOOKUP(U16Wrun[[#This Row],[Card]],results5134[],5,FALSE),999)</f>
        <v>6</v>
      </c>
      <c r="M16" s="3">
        <f>VLOOKUP(U16Wrun[[#This Row],[pos2.5134]],pointstable[],2,FALSE)</f>
        <v>200</v>
      </c>
      <c r="N16" s="3">
        <f>IFERROR(VLOOKUP(U16Wrun[[#This Row],[Card]],results5135[],4,FALSE),999)</f>
        <v>4</v>
      </c>
      <c r="O16" s="3">
        <f>VLOOKUP(U16Wrun[[#This Row],[pos1.5135]],pointstable[],2,FALSE)</f>
        <v>250</v>
      </c>
      <c r="P16" s="3">
        <f>IFERROR(VLOOKUP(U16Wrun[[#This Row],[Card]],results5135[],5,FALSE),999)</f>
        <v>6</v>
      </c>
      <c r="Q16" s="3">
        <f>VLOOKUP(U16Wrun[[#This Row],[pos2.5135]],pointstable[],2,FALSE)</f>
        <v>200</v>
      </c>
      <c r="R16" s="3">
        <f>IFERROR(VLOOKUP(U16Wrun[[#This Row],[Card]],results5136[],4,FALSE),999)</f>
        <v>22</v>
      </c>
      <c r="S16" s="3">
        <f>VLOOKUP(U16Wrun[[#This Row],[pos1.5136]],pointstable[],2,FALSE)</f>
        <v>47</v>
      </c>
      <c r="T16" s="3">
        <f>IFERROR(VLOOKUP(U16Wrun[[#This Row],[Card]],results5136[],5,FALSE),999)</f>
        <v>17</v>
      </c>
      <c r="U16" s="3">
        <f>VLOOKUP(U16Wrun[[#This Row],[pos2.5136]],pointstable[],2,FALSE)</f>
        <v>70</v>
      </c>
    </row>
    <row r="17" spans="1:21" x14ac:dyDescent="0.25">
      <c r="A17">
        <v>81176</v>
      </c>
      <c r="B17" t="s">
        <v>71</v>
      </c>
      <c r="C17" s="3" t="s">
        <v>16</v>
      </c>
      <c r="D17" s="3">
        <v>3</v>
      </c>
      <c r="E1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200</v>
      </c>
      <c r="F17">
        <f>IFERROR(VLOOKUP(U16Wrun[[#This Row],[Card]],results5133[],4,FALSE),999)</f>
        <v>10</v>
      </c>
      <c r="G17">
        <f>VLOOKUP(U16Wrun[[#This Row],[pos1.5133]],pointstable[],2,FALSE)</f>
        <v>130</v>
      </c>
      <c r="H17">
        <f>IFERROR(VLOOKUP(U16Wrun[[#This Row],[Card]],results5133[],5,FALSE),999)</f>
        <v>6</v>
      </c>
      <c r="I17">
        <f>VLOOKUP(U16Wrun[[#This Row],[pos2.5133]],pointstable[],2,FALSE)</f>
        <v>200</v>
      </c>
      <c r="J17" s="3">
        <f>IFERROR(VLOOKUP(U16Wrun[[#This Row],[Card]],results5134[],4,FALSE),999)</f>
        <v>999</v>
      </c>
      <c r="K17" s="3">
        <f>VLOOKUP(U16Wrun[[#This Row],[pos1.5134]],pointstable[],2,FALSE)</f>
        <v>0</v>
      </c>
      <c r="L17" s="3">
        <f>IFERROR(VLOOKUP(U16Wrun[[#This Row],[Card]],results5134[],5,FALSE),999)</f>
        <v>10</v>
      </c>
      <c r="M17" s="3">
        <f>VLOOKUP(U16Wrun[[#This Row],[pos2.5134]],pointstable[],2,FALSE)</f>
        <v>130</v>
      </c>
      <c r="N17" s="3">
        <f>IFERROR(VLOOKUP(U16Wrun[[#This Row],[Card]],results5135[],4,FALSE),999)</f>
        <v>18</v>
      </c>
      <c r="O17" s="3">
        <f>VLOOKUP(U16Wrun[[#This Row],[pos1.5135]],pointstable[],2,FALSE)</f>
        <v>65</v>
      </c>
      <c r="P17" s="3">
        <f>IFERROR(VLOOKUP(U16Wrun[[#This Row],[Card]],results5135[],5,FALSE),999)</f>
        <v>9</v>
      </c>
      <c r="Q17" s="3">
        <f>VLOOKUP(U16Wrun[[#This Row],[pos2.5135]],pointstable[],2,FALSE)</f>
        <v>145</v>
      </c>
      <c r="R17" s="3">
        <f>IFERROR(VLOOKUP(U16Wrun[[#This Row],[Card]],results5136[],4,FALSE),999)</f>
        <v>999</v>
      </c>
      <c r="S17" s="3">
        <f>VLOOKUP(U16Wrun[[#This Row],[pos1.5136]],pointstable[],2,FALSE)</f>
        <v>0</v>
      </c>
      <c r="T17" s="3">
        <f>IFERROR(VLOOKUP(U16Wrun[[#This Row],[Card]],results5136[],5,FALSE),999)</f>
        <v>999</v>
      </c>
      <c r="U17" s="3">
        <f>VLOOKUP(U16Wrun[[#This Row],[pos2.5136]],pointstable[],2,FALSE)</f>
        <v>0</v>
      </c>
    </row>
    <row r="18" spans="1:21" x14ac:dyDescent="0.25">
      <c r="A18">
        <v>74602</v>
      </c>
      <c r="B18" t="s">
        <v>69</v>
      </c>
      <c r="C18" s="3" t="s">
        <v>22</v>
      </c>
      <c r="D18" s="3">
        <v>2</v>
      </c>
      <c r="E1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180</v>
      </c>
      <c r="F18">
        <f>IFERROR(VLOOKUP(U16Wrun[[#This Row],[Card]],results5133[],4,FALSE),999)</f>
        <v>13</v>
      </c>
      <c r="G18">
        <f>VLOOKUP(U16Wrun[[#This Row],[pos1.5133]],pointstable[],2,FALSE)</f>
        <v>100</v>
      </c>
      <c r="H18">
        <f>IFERROR(VLOOKUP(U16Wrun[[#This Row],[Card]],results5133[],5,FALSE),999)</f>
        <v>19</v>
      </c>
      <c r="I18">
        <f>VLOOKUP(U16Wrun[[#This Row],[pos2.5133]],pointstable[],2,FALSE)</f>
        <v>60</v>
      </c>
      <c r="J18" s="3">
        <f>IFERROR(VLOOKUP(U16Wrun[[#This Row],[Card]],results5134[],4,FALSE),999)</f>
        <v>999</v>
      </c>
      <c r="K18" s="3">
        <f>VLOOKUP(U16Wrun[[#This Row],[pos1.5134]],pointstable[],2,FALSE)</f>
        <v>0</v>
      </c>
      <c r="L18" s="3">
        <f>IFERROR(VLOOKUP(U16Wrun[[#This Row],[Card]],results5134[],5,FALSE),999)</f>
        <v>999</v>
      </c>
      <c r="M18" s="3">
        <f>VLOOKUP(U16Wrun[[#This Row],[pos2.5134]],pointstable[],2,FALSE)</f>
        <v>0</v>
      </c>
      <c r="N18" s="3">
        <f>IFERROR(VLOOKUP(U16Wrun[[#This Row],[Card]],results5135[],4,FALSE),999)</f>
        <v>7</v>
      </c>
      <c r="O18" s="3">
        <f>VLOOKUP(U16Wrun[[#This Row],[pos1.5135]],pointstable[],2,FALSE)</f>
        <v>180</v>
      </c>
      <c r="P18" s="3">
        <f>IFERROR(VLOOKUP(U16Wrun[[#This Row],[Card]],results5135[],5,FALSE),999)</f>
        <v>13</v>
      </c>
      <c r="Q18" s="3">
        <f>VLOOKUP(U16Wrun[[#This Row],[pos2.5135]],pointstable[],2,FALSE)</f>
        <v>100</v>
      </c>
      <c r="R18" s="3">
        <f>IFERROR(VLOOKUP(U16Wrun[[#This Row],[Card]],results5136[],4,FALSE),999)</f>
        <v>15</v>
      </c>
      <c r="S18" s="3">
        <f>VLOOKUP(U16Wrun[[#This Row],[pos1.5136]],pointstable[],2,FALSE)</f>
        <v>80</v>
      </c>
      <c r="T18" s="3">
        <f>IFERROR(VLOOKUP(U16Wrun[[#This Row],[Card]],results5136[],5,FALSE),999)</f>
        <v>999</v>
      </c>
      <c r="U18" s="3">
        <f>VLOOKUP(U16Wrun[[#This Row],[pos2.5136]],pointstable[],2,FALSE)</f>
        <v>0</v>
      </c>
    </row>
    <row r="19" spans="1:21" x14ac:dyDescent="0.25">
      <c r="A19">
        <v>80845</v>
      </c>
      <c r="B19" t="s">
        <v>77</v>
      </c>
      <c r="C19" s="3" t="s">
        <v>15</v>
      </c>
      <c r="D19" s="3">
        <v>3</v>
      </c>
      <c r="E1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200</v>
      </c>
      <c r="F19">
        <f>IFERROR(VLOOKUP(U16Wrun[[#This Row],[Card]],results5133[],4,FALSE),999)</f>
        <v>9</v>
      </c>
      <c r="G19">
        <f>VLOOKUP(U16Wrun[[#This Row],[pos1.5133]],pointstable[],2,FALSE)</f>
        <v>145</v>
      </c>
      <c r="H19">
        <f>IFERROR(VLOOKUP(U16Wrun[[#This Row],[Card]],results5133[],5,FALSE),999)</f>
        <v>25</v>
      </c>
      <c r="I19">
        <f>VLOOKUP(U16Wrun[[#This Row],[pos2.5133]],pointstable[],2,FALSE)</f>
        <v>38</v>
      </c>
      <c r="J19" s="3">
        <f>IFERROR(VLOOKUP(U16Wrun[[#This Row],[Card]],results5134[],4,FALSE),999)</f>
        <v>999</v>
      </c>
      <c r="K19" s="3">
        <f>VLOOKUP(U16Wrun[[#This Row],[pos1.5134]],pointstable[],2,FALSE)</f>
        <v>0</v>
      </c>
      <c r="L19" s="3">
        <f>IFERROR(VLOOKUP(U16Wrun[[#This Row],[Card]],results5134[],5,FALSE),999)</f>
        <v>18</v>
      </c>
      <c r="M19" s="3">
        <f>VLOOKUP(U16Wrun[[#This Row],[pos2.5134]],pointstable[],2,FALSE)</f>
        <v>65</v>
      </c>
      <c r="N19" s="3">
        <f>IFERROR(VLOOKUP(U16Wrun[[#This Row],[Card]],results5135[],4,FALSE),999)</f>
        <v>14</v>
      </c>
      <c r="O19" s="3">
        <f>VLOOKUP(U16Wrun[[#This Row],[pos1.5135]],pointstable[],2,FALSE)</f>
        <v>90</v>
      </c>
      <c r="P19" s="3">
        <f>IFERROR(VLOOKUP(U16Wrun[[#This Row],[Card]],results5135[],5,FALSE),999)</f>
        <v>19</v>
      </c>
      <c r="Q19" s="3">
        <f>VLOOKUP(U16Wrun[[#This Row],[pos2.5135]],pointstable[],2,FALSE)</f>
        <v>60</v>
      </c>
      <c r="R19" s="3">
        <f>IFERROR(VLOOKUP(U16Wrun[[#This Row],[Card]],results5136[],4,FALSE),999)</f>
        <v>6</v>
      </c>
      <c r="S19" s="3">
        <f>VLOOKUP(U16Wrun[[#This Row],[pos1.5136]],pointstable[],2,FALSE)</f>
        <v>200</v>
      </c>
      <c r="T19" s="3">
        <f>IFERROR(VLOOKUP(U16Wrun[[#This Row],[Card]],results5136[],5,FALSE),999)</f>
        <v>14</v>
      </c>
      <c r="U19" s="3">
        <f>VLOOKUP(U16Wrun[[#This Row],[pos2.5136]],pointstable[],2,FALSE)</f>
        <v>90</v>
      </c>
    </row>
    <row r="20" spans="1:21" x14ac:dyDescent="0.25">
      <c r="A20">
        <v>78814</v>
      </c>
      <c r="B20" t="s">
        <v>73</v>
      </c>
      <c r="C20" s="3" t="s">
        <v>17</v>
      </c>
      <c r="D20" s="3">
        <v>3</v>
      </c>
      <c r="E2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225</v>
      </c>
      <c r="F20">
        <f>IFERROR(VLOOKUP(U16Wrun[[#This Row],[Card]],results5133[],4,FALSE),999)</f>
        <v>28</v>
      </c>
      <c r="G20">
        <f>VLOOKUP(U16Wrun[[#This Row],[pos1.5133]],pointstable[],2,FALSE)</f>
        <v>32</v>
      </c>
      <c r="H20">
        <f>IFERROR(VLOOKUP(U16Wrun[[#This Row],[Card]],results5133[],5,FALSE),999)</f>
        <v>8</v>
      </c>
      <c r="I20">
        <f>VLOOKUP(U16Wrun[[#This Row],[pos2.5133]],pointstable[],2,FALSE)</f>
        <v>160</v>
      </c>
      <c r="J20" s="3">
        <f>IFERROR(VLOOKUP(U16Wrun[[#This Row],[Card]],results5134[],4,FALSE),999)</f>
        <v>19</v>
      </c>
      <c r="K20" s="3">
        <f>VLOOKUP(U16Wrun[[#This Row],[pos1.5134]],pointstable[],2,FALSE)</f>
        <v>60</v>
      </c>
      <c r="L20" s="3">
        <f>IFERROR(VLOOKUP(U16Wrun[[#This Row],[Card]],results5134[],5,FALSE),999)</f>
        <v>12</v>
      </c>
      <c r="M20" s="3">
        <f>VLOOKUP(U16Wrun[[#This Row],[pos2.5134]],pointstable[],2,FALSE)</f>
        <v>110</v>
      </c>
      <c r="N20" s="3">
        <f>IFERROR(VLOOKUP(U16Wrun[[#This Row],[Card]],results5135[],4,FALSE),999)</f>
        <v>25</v>
      </c>
      <c r="O20" s="3">
        <f>VLOOKUP(U16Wrun[[#This Row],[pos1.5135]],pointstable[],2,FALSE)</f>
        <v>38</v>
      </c>
      <c r="P20" s="3">
        <f>IFERROR(VLOOKUP(U16Wrun[[#This Row],[Card]],results5135[],5,FALSE),999)</f>
        <v>5</v>
      </c>
      <c r="Q20" s="3">
        <f>VLOOKUP(U16Wrun[[#This Row],[pos2.5135]],pointstable[],2,FALSE)</f>
        <v>225</v>
      </c>
      <c r="R20" s="3">
        <f>IFERROR(VLOOKUP(U16Wrun[[#This Row],[Card]],results5136[],4,FALSE),999)</f>
        <v>999</v>
      </c>
      <c r="S20" s="3">
        <f>VLOOKUP(U16Wrun[[#This Row],[pos1.5136]],pointstable[],2,FALSE)</f>
        <v>0</v>
      </c>
      <c r="T20" s="3">
        <f>IFERROR(VLOOKUP(U16Wrun[[#This Row],[Card]],results5136[],5,FALSE),999)</f>
        <v>999</v>
      </c>
      <c r="U20" s="3">
        <f>VLOOKUP(U16Wrun[[#This Row],[pos2.5136]],pointstable[],2,FALSE)</f>
        <v>0</v>
      </c>
    </row>
    <row r="21" spans="1:21" x14ac:dyDescent="0.25">
      <c r="A21">
        <v>70311</v>
      </c>
      <c r="B21" t="s">
        <v>91</v>
      </c>
      <c r="C21" s="3" t="s">
        <v>52</v>
      </c>
      <c r="D21" s="3">
        <v>3</v>
      </c>
      <c r="E2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400</v>
      </c>
      <c r="F21">
        <f>IFERROR(VLOOKUP(U16Wrun[[#This Row],[Card]],results5133[],4,FALSE),999)</f>
        <v>11</v>
      </c>
      <c r="G21">
        <f>VLOOKUP(U16Wrun[[#This Row],[pos1.5133]],pointstable[],2,FALSE)</f>
        <v>120</v>
      </c>
      <c r="H21">
        <f>IFERROR(VLOOKUP(U16Wrun[[#This Row],[Card]],results5133[],5,FALSE),999)</f>
        <v>17</v>
      </c>
      <c r="I21">
        <f>VLOOKUP(U16Wrun[[#This Row],[pos2.5133]],pointstable[],2,FALSE)</f>
        <v>70</v>
      </c>
      <c r="J21" s="3">
        <f>IFERROR(VLOOKUP(U16Wrun[[#This Row],[Card]],results5134[],4,FALSE),999)</f>
        <v>40</v>
      </c>
      <c r="K21" s="3">
        <f>VLOOKUP(U16Wrun[[#This Row],[pos1.5134]],pointstable[],2,FALSE)</f>
        <v>20</v>
      </c>
      <c r="L21" s="3">
        <f>IFERROR(VLOOKUP(U16Wrun[[#This Row],[Card]],results5134[],5,FALSE),999)</f>
        <v>4</v>
      </c>
      <c r="M21" s="3">
        <f>VLOOKUP(U16Wrun[[#This Row],[pos2.5134]],pointstable[],2,FALSE)</f>
        <v>250</v>
      </c>
      <c r="N21" s="3">
        <f>IFERROR(VLOOKUP(U16Wrun[[#This Row],[Card]],results5135[],4,FALSE),999)</f>
        <v>2</v>
      </c>
      <c r="O21" s="3">
        <f>VLOOKUP(U16Wrun[[#This Row],[pos1.5135]],pointstable[],2,FALSE)</f>
        <v>400</v>
      </c>
      <c r="P21" s="3">
        <f>IFERROR(VLOOKUP(U16Wrun[[#This Row],[Card]],results5135[],5,FALSE),999)</f>
        <v>50</v>
      </c>
      <c r="Q21" s="3">
        <f>VLOOKUP(U16Wrun[[#This Row],[pos2.5135]],pointstable[],2,FALSE)</f>
        <v>10</v>
      </c>
      <c r="R21" s="3">
        <f>IFERROR(VLOOKUP(U16Wrun[[#This Row],[Card]],results5136[],4,FALSE),999)</f>
        <v>7</v>
      </c>
      <c r="S21" s="3">
        <f>VLOOKUP(U16Wrun[[#This Row],[pos1.5136]],pointstable[],2,FALSE)</f>
        <v>180</v>
      </c>
      <c r="T21" s="3">
        <f>IFERROR(VLOOKUP(U16Wrun[[#This Row],[Card]],results5136[],5,FALSE),999)</f>
        <v>19</v>
      </c>
      <c r="U21" s="3">
        <f>VLOOKUP(U16Wrun[[#This Row],[pos2.5136]],pointstable[],2,FALSE)</f>
        <v>60</v>
      </c>
    </row>
    <row r="22" spans="1:21" x14ac:dyDescent="0.25">
      <c r="A22">
        <v>80983</v>
      </c>
      <c r="B22" t="s">
        <v>99</v>
      </c>
      <c r="C22" s="3" t="s">
        <v>19</v>
      </c>
      <c r="D22" s="3">
        <v>3</v>
      </c>
      <c r="E2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180</v>
      </c>
      <c r="F22">
        <f>IFERROR(VLOOKUP(U16Wrun[[#This Row],[Card]],results5133[],4,FALSE),999)</f>
        <v>18</v>
      </c>
      <c r="G22">
        <f>VLOOKUP(U16Wrun[[#This Row],[pos1.5133]],pointstable[],2,FALSE)</f>
        <v>65</v>
      </c>
      <c r="H22">
        <f>IFERROR(VLOOKUP(U16Wrun[[#This Row],[Card]],results5133[],5,FALSE),999)</f>
        <v>22</v>
      </c>
      <c r="I22">
        <f>VLOOKUP(U16Wrun[[#This Row],[pos2.5133]],pointstable[],2,FALSE)</f>
        <v>47</v>
      </c>
      <c r="J22" s="3">
        <f>IFERROR(VLOOKUP(U16Wrun[[#This Row],[Card]],results5134[],4,FALSE),999)</f>
        <v>20</v>
      </c>
      <c r="K22" s="3">
        <f>VLOOKUP(U16Wrun[[#This Row],[pos1.5134]],pointstable[],2,FALSE)</f>
        <v>55</v>
      </c>
      <c r="L22" s="3">
        <f>IFERROR(VLOOKUP(U16Wrun[[#This Row],[Card]],results5134[],5,FALSE),999)</f>
        <v>36</v>
      </c>
      <c r="M22" s="3">
        <f>VLOOKUP(U16Wrun[[#This Row],[pos2.5134]],pointstable[],2,FALSE)</f>
        <v>24</v>
      </c>
      <c r="N22" s="3">
        <f>IFERROR(VLOOKUP(U16Wrun[[#This Row],[Card]],results5135[],4,FALSE),999)</f>
        <v>43</v>
      </c>
      <c r="O22" s="3">
        <f>VLOOKUP(U16Wrun[[#This Row],[pos1.5135]],pointstable[],2,FALSE)</f>
        <v>17</v>
      </c>
      <c r="P22" s="3">
        <f>IFERROR(VLOOKUP(U16Wrun[[#This Row],[Card]],results5135[],5,FALSE),999)</f>
        <v>39</v>
      </c>
      <c r="Q22" s="3">
        <f>VLOOKUP(U16Wrun[[#This Row],[pos2.5135]],pointstable[],2,FALSE)</f>
        <v>21</v>
      </c>
      <c r="R22" s="3">
        <f>IFERROR(VLOOKUP(U16Wrun[[#This Row],[Card]],results5136[],4,FALSE),999)</f>
        <v>11</v>
      </c>
      <c r="S22" s="3">
        <f>VLOOKUP(U16Wrun[[#This Row],[pos1.5136]],pointstable[],2,FALSE)</f>
        <v>120</v>
      </c>
      <c r="T22" s="3">
        <f>IFERROR(VLOOKUP(U16Wrun[[#This Row],[Card]],results5136[],5,FALSE),999)</f>
        <v>7</v>
      </c>
      <c r="U22" s="3">
        <f>VLOOKUP(U16Wrun[[#This Row],[pos2.5136]],pointstable[],2,FALSE)</f>
        <v>180</v>
      </c>
    </row>
    <row r="23" spans="1:21" x14ac:dyDescent="0.25">
      <c r="A23">
        <v>81174</v>
      </c>
      <c r="B23" t="s">
        <v>106</v>
      </c>
      <c r="C23" s="3" t="s">
        <v>16</v>
      </c>
      <c r="D23" s="3">
        <v>3</v>
      </c>
      <c r="E2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200</v>
      </c>
      <c r="F23">
        <f>IFERROR(VLOOKUP(U16Wrun[[#This Row],[Card]],results5133[],4,FALSE),999)</f>
        <v>7</v>
      </c>
      <c r="G23">
        <f>VLOOKUP(U16Wrun[[#This Row],[pos1.5133]],pointstable[],2,FALSE)</f>
        <v>180</v>
      </c>
      <c r="H23">
        <f>IFERROR(VLOOKUP(U16Wrun[[#This Row],[Card]],results5133[],5,FALSE),999)</f>
        <v>12</v>
      </c>
      <c r="I23">
        <f>VLOOKUP(U16Wrun[[#This Row],[pos2.5133]],pointstable[],2,FALSE)</f>
        <v>110</v>
      </c>
      <c r="J23" s="3">
        <f>IFERROR(VLOOKUP(U16Wrun[[#This Row],[Card]],results5134[],4,FALSE),999)</f>
        <v>6</v>
      </c>
      <c r="K23" s="3">
        <f>VLOOKUP(U16Wrun[[#This Row],[pos1.5134]],pointstable[],2,FALSE)</f>
        <v>200</v>
      </c>
      <c r="L23" s="3">
        <f>IFERROR(VLOOKUP(U16Wrun[[#This Row],[Card]],results5134[],5,FALSE),999)</f>
        <v>999</v>
      </c>
      <c r="M23" s="3">
        <f>VLOOKUP(U16Wrun[[#This Row],[pos2.5134]],pointstable[],2,FALSE)</f>
        <v>0</v>
      </c>
      <c r="N23" s="3">
        <f>IFERROR(VLOOKUP(U16Wrun[[#This Row],[Card]],results5135[],4,FALSE),999)</f>
        <v>20</v>
      </c>
      <c r="O23" s="3">
        <f>VLOOKUP(U16Wrun[[#This Row],[pos1.5135]],pointstable[],2,FALSE)</f>
        <v>55</v>
      </c>
      <c r="P23" s="3">
        <f>IFERROR(VLOOKUP(U16Wrun[[#This Row],[Card]],results5135[],5,FALSE),999)</f>
        <v>25</v>
      </c>
      <c r="Q23" s="3">
        <f>VLOOKUP(U16Wrun[[#This Row],[pos2.5135]],pointstable[],2,FALSE)</f>
        <v>38</v>
      </c>
      <c r="R23" s="3">
        <f>IFERROR(VLOOKUP(U16Wrun[[#This Row],[Card]],results5136[],4,FALSE),999)</f>
        <v>16</v>
      </c>
      <c r="S23" s="3">
        <f>VLOOKUP(U16Wrun[[#This Row],[pos1.5136]],pointstable[],2,FALSE)</f>
        <v>75</v>
      </c>
      <c r="T23" s="3">
        <f>IFERROR(VLOOKUP(U16Wrun[[#This Row],[Card]],results5136[],5,FALSE),999)</f>
        <v>11</v>
      </c>
      <c r="U23" s="3">
        <f>VLOOKUP(U16Wrun[[#This Row],[pos2.5136]],pointstable[],2,FALSE)</f>
        <v>120</v>
      </c>
    </row>
    <row r="24" spans="1:21" x14ac:dyDescent="0.25">
      <c r="A24">
        <v>74866</v>
      </c>
      <c r="B24" t="s">
        <v>109</v>
      </c>
      <c r="C24" s="3" t="s">
        <v>43</v>
      </c>
      <c r="D24" s="3">
        <v>3</v>
      </c>
      <c r="E2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160</v>
      </c>
      <c r="F24">
        <f>IFERROR(VLOOKUP(U16Wrun[[#This Row],[Card]],results5133[],4,FALSE),999)</f>
        <v>15</v>
      </c>
      <c r="G24">
        <f>VLOOKUP(U16Wrun[[#This Row],[pos1.5133]],pointstable[],2,FALSE)</f>
        <v>80</v>
      </c>
      <c r="H24">
        <f>IFERROR(VLOOKUP(U16Wrun[[#This Row],[Card]],results5133[],5,FALSE),999)</f>
        <v>999</v>
      </c>
      <c r="I24">
        <f>VLOOKUP(U16Wrun[[#This Row],[pos2.5133]],pointstable[],2,FALSE)</f>
        <v>0</v>
      </c>
      <c r="J24" s="3">
        <f>IFERROR(VLOOKUP(U16Wrun[[#This Row],[Card]],results5134[],4,FALSE),999)</f>
        <v>8</v>
      </c>
      <c r="K24" s="3">
        <f>VLOOKUP(U16Wrun[[#This Row],[pos1.5134]],pointstable[],2,FALSE)</f>
        <v>160</v>
      </c>
      <c r="L24" s="3">
        <f>IFERROR(VLOOKUP(U16Wrun[[#This Row],[Card]],results5134[],5,FALSE),999)</f>
        <v>15</v>
      </c>
      <c r="M24" s="3">
        <f>VLOOKUP(U16Wrun[[#This Row],[pos2.5134]],pointstable[],2,FALSE)</f>
        <v>80</v>
      </c>
      <c r="N24" s="3">
        <f>IFERROR(VLOOKUP(U16Wrun[[#This Row],[Card]],results5135[],4,FALSE),999)</f>
        <v>8</v>
      </c>
      <c r="O24" s="3">
        <f>VLOOKUP(U16Wrun[[#This Row],[pos1.5135]],pointstable[],2,FALSE)</f>
        <v>160</v>
      </c>
      <c r="P24" s="3">
        <f>IFERROR(VLOOKUP(U16Wrun[[#This Row],[Card]],results5135[],5,FALSE),999)</f>
        <v>18</v>
      </c>
      <c r="Q24" s="3">
        <f>VLOOKUP(U16Wrun[[#This Row],[pos2.5135]],pointstable[],2,FALSE)</f>
        <v>65</v>
      </c>
      <c r="R24" s="3">
        <f>IFERROR(VLOOKUP(U16Wrun[[#This Row],[Card]],results5136[],4,FALSE),999)</f>
        <v>31</v>
      </c>
      <c r="S24" s="3">
        <f>VLOOKUP(U16Wrun[[#This Row],[pos1.5136]],pointstable[],2,FALSE)</f>
        <v>29</v>
      </c>
      <c r="T24" s="3">
        <f>IFERROR(VLOOKUP(U16Wrun[[#This Row],[Card]],results5136[],5,FALSE),999)</f>
        <v>22</v>
      </c>
      <c r="U24" s="3">
        <f>VLOOKUP(U16Wrun[[#This Row],[pos2.5136]],pointstable[],2,FALSE)</f>
        <v>47</v>
      </c>
    </row>
    <row r="25" spans="1:21" x14ac:dyDescent="0.25">
      <c r="A25">
        <v>75361</v>
      </c>
      <c r="B25" t="s">
        <v>67</v>
      </c>
      <c r="C25" s="3" t="s">
        <v>43</v>
      </c>
      <c r="D25" s="3">
        <v>2</v>
      </c>
      <c r="E2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120</v>
      </c>
      <c r="F25">
        <f>IFERROR(VLOOKUP(U16Wrun[[#This Row],[Card]],results5133[],4,FALSE),999)</f>
        <v>999</v>
      </c>
      <c r="G25">
        <f>VLOOKUP(U16Wrun[[#This Row],[pos1.5133]],pointstable[],2,FALSE)</f>
        <v>0</v>
      </c>
      <c r="H25">
        <f>IFERROR(VLOOKUP(U16Wrun[[#This Row],[Card]],results5133[],5,FALSE),999)</f>
        <v>36</v>
      </c>
      <c r="I25">
        <f>VLOOKUP(U16Wrun[[#This Row],[pos2.5133]],pointstable[],2,FALSE)</f>
        <v>24</v>
      </c>
      <c r="J25" s="3">
        <f>IFERROR(VLOOKUP(U16Wrun[[#This Row],[Card]],results5134[],4,FALSE),999)</f>
        <v>999</v>
      </c>
      <c r="K25" s="3">
        <f>VLOOKUP(U16Wrun[[#This Row],[pos1.5134]],pointstable[],2,FALSE)</f>
        <v>0</v>
      </c>
      <c r="L25" s="3">
        <f>IFERROR(VLOOKUP(U16Wrun[[#This Row],[Card]],results5134[],5,FALSE),999)</f>
        <v>11</v>
      </c>
      <c r="M25" s="3">
        <f>VLOOKUP(U16Wrun[[#This Row],[pos2.5134]],pointstable[],2,FALSE)</f>
        <v>120</v>
      </c>
      <c r="N25" s="3">
        <f>IFERROR(VLOOKUP(U16Wrun[[#This Row],[Card]],results5135[],4,FALSE),999)</f>
        <v>13</v>
      </c>
      <c r="O25" s="3">
        <f>VLOOKUP(U16Wrun[[#This Row],[pos1.5135]],pointstable[],2,FALSE)</f>
        <v>100</v>
      </c>
      <c r="P25" s="3">
        <f>IFERROR(VLOOKUP(U16Wrun[[#This Row],[Card]],results5135[],5,FALSE),999)</f>
        <v>17</v>
      </c>
      <c r="Q25" s="3">
        <f>VLOOKUP(U16Wrun[[#This Row],[pos2.5135]],pointstable[],2,FALSE)</f>
        <v>70</v>
      </c>
      <c r="R25" s="3">
        <f>IFERROR(VLOOKUP(U16Wrun[[#This Row],[Card]],results5136[],4,FALSE),999)</f>
        <v>17</v>
      </c>
      <c r="S25" s="3">
        <f>VLOOKUP(U16Wrun[[#This Row],[pos1.5136]],pointstable[],2,FALSE)</f>
        <v>70</v>
      </c>
      <c r="T25" s="3">
        <f>IFERROR(VLOOKUP(U16Wrun[[#This Row],[Card]],results5136[],5,FALSE),999)</f>
        <v>16</v>
      </c>
      <c r="U25" s="3">
        <f>VLOOKUP(U16Wrun[[#This Row],[pos2.5136]],pointstable[],2,FALSE)</f>
        <v>75</v>
      </c>
    </row>
    <row r="26" spans="1:21" x14ac:dyDescent="0.25">
      <c r="A26">
        <v>75556</v>
      </c>
      <c r="B26" t="s">
        <v>119</v>
      </c>
      <c r="C26" s="3" t="s">
        <v>18</v>
      </c>
      <c r="D26" s="3">
        <v>2</v>
      </c>
      <c r="E2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110</v>
      </c>
      <c r="F26">
        <f>IFERROR(VLOOKUP(U16Wrun[[#This Row],[Card]],results5133[],4,FALSE),999)</f>
        <v>20</v>
      </c>
      <c r="G26">
        <f>VLOOKUP(U16Wrun[[#This Row],[pos1.5133]],pointstable[],2,FALSE)</f>
        <v>55</v>
      </c>
      <c r="H26">
        <f>IFERROR(VLOOKUP(U16Wrun[[#This Row],[Card]],results5133[],5,FALSE),999)</f>
        <v>15</v>
      </c>
      <c r="I26">
        <f>VLOOKUP(U16Wrun[[#This Row],[pos2.5133]],pointstable[],2,FALSE)</f>
        <v>80</v>
      </c>
      <c r="J26" s="3">
        <f>IFERROR(VLOOKUP(U16Wrun[[#This Row],[Card]],results5134[],4,FALSE),999)</f>
        <v>24</v>
      </c>
      <c r="K26" s="3">
        <f>VLOOKUP(U16Wrun[[#This Row],[pos1.5134]],pointstable[],2,FALSE)</f>
        <v>41</v>
      </c>
      <c r="L26" s="3">
        <f>IFERROR(VLOOKUP(U16Wrun[[#This Row],[Card]],results5134[],5,FALSE),999)</f>
        <v>20</v>
      </c>
      <c r="M26" s="3">
        <f>VLOOKUP(U16Wrun[[#This Row],[pos2.5134]],pointstable[],2,FALSE)</f>
        <v>55</v>
      </c>
      <c r="N26" s="3">
        <f>IFERROR(VLOOKUP(U16Wrun[[#This Row],[Card]],results5135[],4,FALSE),999)</f>
        <v>999</v>
      </c>
      <c r="O26" s="3">
        <f>VLOOKUP(U16Wrun[[#This Row],[pos1.5135]],pointstable[],2,FALSE)</f>
        <v>0</v>
      </c>
      <c r="P26" s="3">
        <f>IFERROR(VLOOKUP(U16Wrun[[#This Row],[Card]],results5135[],5,FALSE),999)</f>
        <v>22</v>
      </c>
      <c r="Q26" s="3">
        <f>VLOOKUP(U16Wrun[[#This Row],[pos2.5135]],pointstable[],2,FALSE)</f>
        <v>47</v>
      </c>
      <c r="R26" s="3">
        <f>IFERROR(VLOOKUP(U16Wrun[[#This Row],[Card]],results5136[],4,FALSE),999)</f>
        <v>14</v>
      </c>
      <c r="S26" s="3">
        <f>VLOOKUP(U16Wrun[[#This Row],[pos1.5136]],pointstable[],2,FALSE)</f>
        <v>90</v>
      </c>
      <c r="T26" s="3">
        <f>IFERROR(VLOOKUP(U16Wrun[[#This Row],[Card]],results5136[],5,FALSE),999)</f>
        <v>12</v>
      </c>
      <c r="U26" s="3">
        <f>VLOOKUP(U16Wrun[[#This Row],[pos2.5136]],pointstable[],2,FALSE)</f>
        <v>110</v>
      </c>
    </row>
    <row r="27" spans="1:21" x14ac:dyDescent="0.25">
      <c r="A27">
        <v>74601</v>
      </c>
      <c r="B27" t="s">
        <v>87</v>
      </c>
      <c r="C27" s="3" t="s">
        <v>22</v>
      </c>
      <c r="D27" s="3">
        <v>2</v>
      </c>
      <c r="E2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225</v>
      </c>
      <c r="F27">
        <f>IFERROR(VLOOKUP(U16Wrun[[#This Row],[Card]],results5133[],4,FALSE),999)</f>
        <v>999</v>
      </c>
      <c r="G27">
        <f>VLOOKUP(U16Wrun[[#This Row],[pos1.5133]],pointstable[],2,FALSE)</f>
        <v>0</v>
      </c>
      <c r="H27">
        <f>IFERROR(VLOOKUP(U16Wrun[[#This Row],[Card]],results5133[],5,FALSE),999)</f>
        <v>999</v>
      </c>
      <c r="I27">
        <f>VLOOKUP(U16Wrun[[#This Row],[pos2.5133]],pointstable[],2,FALSE)</f>
        <v>0</v>
      </c>
      <c r="J27" s="3">
        <f>IFERROR(VLOOKUP(U16Wrun[[#This Row],[Card]],results5134[],4,FALSE),999)</f>
        <v>9</v>
      </c>
      <c r="K27" s="3">
        <f>VLOOKUP(U16Wrun[[#This Row],[pos1.5134]],pointstable[],2,FALSE)</f>
        <v>145</v>
      </c>
      <c r="L27" s="3">
        <f>IFERROR(VLOOKUP(U16Wrun[[#This Row],[Card]],results5134[],5,FALSE),999)</f>
        <v>5</v>
      </c>
      <c r="M27" s="3">
        <f>VLOOKUP(U16Wrun[[#This Row],[pos2.5134]],pointstable[],2,FALSE)</f>
        <v>225</v>
      </c>
      <c r="N27" s="3">
        <f>IFERROR(VLOOKUP(U16Wrun[[#This Row],[Card]],results5135[],4,FALSE),999)</f>
        <v>999</v>
      </c>
      <c r="O27" s="3">
        <f>VLOOKUP(U16Wrun[[#This Row],[pos1.5135]],pointstable[],2,FALSE)</f>
        <v>0</v>
      </c>
      <c r="P27" s="3">
        <f>IFERROR(VLOOKUP(U16Wrun[[#This Row],[Card]],results5135[],5,FALSE),999)</f>
        <v>8</v>
      </c>
      <c r="Q27" s="3">
        <f>VLOOKUP(U16Wrun[[#This Row],[pos2.5135]],pointstable[],2,FALSE)</f>
        <v>160</v>
      </c>
      <c r="R27" s="3">
        <f>IFERROR(VLOOKUP(U16Wrun[[#This Row],[Card]],results5136[],4,FALSE),999)</f>
        <v>13</v>
      </c>
      <c r="S27" s="3">
        <f>VLOOKUP(U16Wrun[[#This Row],[pos1.5136]],pointstable[],2,FALSE)</f>
        <v>100</v>
      </c>
      <c r="T27" s="3">
        <f>IFERROR(VLOOKUP(U16Wrun[[#This Row],[Card]],results5136[],5,FALSE),999)</f>
        <v>999</v>
      </c>
      <c r="U27" s="3">
        <f>VLOOKUP(U16Wrun[[#This Row],[pos2.5136]],pointstable[],2,FALSE)</f>
        <v>0</v>
      </c>
    </row>
    <row r="28" spans="1:21" x14ac:dyDescent="0.25">
      <c r="A28">
        <v>76810</v>
      </c>
      <c r="B28" t="s">
        <v>114</v>
      </c>
      <c r="C28" s="3" t="s">
        <v>28</v>
      </c>
      <c r="D28" s="3">
        <v>2</v>
      </c>
      <c r="E2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75</v>
      </c>
      <c r="F28">
        <f>IFERROR(VLOOKUP(U16Wrun[[#This Row],[Card]],results5133[],4,FALSE),999)</f>
        <v>30</v>
      </c>
      <c r="G28">
        <f>VLOOKUP(U16Wrun[[#This Row],[pos1.5133]],pointstable[],2,FALSE)</f>
        <v>30</v>
      </c>
      <c r="H28">
        <f>IFERROR(VLOOKUP(U16Wrun[[#This Row],[Card]],results5133[],5,FALSE),999)</f>
        <v>18</v>
      </c>
      <c r="I28">
        <f>VLOOKUP(U16Wrun[[#This Row],[pos2.5133]],pointstable[],2,FALSE)</f>
        <v>65</v>
      </c>
      <c r="J28" s="3">
        <f>IFERROR(VLOOKUP(U16Wrun[[#This Row],[Card]],results5134[],4,FALSE),999)</f>
        <v>16</v>
      </c>
      <c r="K28" s="3">
        <f>VLOOKUP(U16Wrun[[#This Row],[pos1.5134]],pointstable[],2,FALSE)</f>
        <v>75</v>
      </c>
      <c r="L28" s="3">
        <f>IFERROR(VLOOKUP(U16Wrun[[#This Row],[Card]],results5134[],5,FALSE),999)</f>
        <v>30</v>
      </c>
      <c r="M28" s="3">
        <f>VLOOKUP(U16Wrun[[#This Row],[pos2.5134]],pointstable[],2,FALSE)</f>
        <v>30</v>
      </c>
      <c r="N28" s="3">
        <f>IFERROR(VLOOKUP(U16Wrun[[#This Row],[Card]],results5135[],4,FALSE),999)</f>
        <v>27</v>
      </c>
      <c r="O28" s="3">
        <f>VLOOKUP(U16Wrun[[#This Row],[pos1.5135]],pointstable[],2,FALSE)</f>
        <v>34</v>
      </c>
      <c r="P28" s="3">
        <f>IFERROR(VLOOKUP(U16Wrun[[#This Row],[Card]],results5135[],5,FALSE),999)</f>
        <v>23</v>
      </c>
      <c r="Q28" s="3">
        <f>VLOOKUP(U16Wrun[[#This Row],[pos2.5135]],pointstable[],2,FALSE)</f>
        <v>44</v>
      </c>
      <c r="R28" s="3">
        <f>IFERROR(VLOOKUP(U16Wrun[[#This Row],[Card]],results5136[],4,FALSE),999)</f>
        <v>22</v>
      </c>
      <c r="S28" s="3">
        <f>VLOOKUP(U16Wrun[[#This Row],[pos1.5136]],pointstable[],2,FALSE)</f>
        <v>47</v>
      </c>
      <c r="T28" s="3">
        <f>IFERROR(VLOOKUP(U16Wrun[[#This Row],[Card]],results5136[],5,FALSE),999)</f>
        <v>20</v>
      </c>
      <c r="U28" s="3">
        <f>VLOOKUP(U16Wrun[[#This Row],[pos2.5136]],pointstable[],2,FALSE)</f>
        <v>55</v>
      </c>
    </row>
    <row r="29" spans="1:21" x14ac:dyDescent="0.25">
      <c r="A29">
        <v>80543</v>
      </c>
      <c r="B29" t="s">
        <v>113</v>
      </c>
      <c r="C29" s="3" t="s">
        <v>45</v>
      </c>
      <c r="D29" s="3">
        <v>2</v>
      </c>
      <c r="E2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80</v>
      </c>
      <c r="F29">
        <f>IFERROR(VLOOKUP(U16Wrun[[#This Row],[Card]],results5133[],4,FALSE),999)</f>
        <v>21</v>
      </c>
      <c r="G29">
        <f>VLOOKUP(U16Wrun[[#This Row],[pos1.5133]],pointstable[],2,FALSE)</f>
        <v>51</v>
      </c>
      <c r="H29">
        <f>IFERROR(VLOOKUP(U16Wrun[[#This Row],[Card]],results5133[],5,FALSE),999)</f>
        <v>28</v>
      </c>
      <c r="I29">
        <f>VLOOKUP(U16Wrun[[#This Row],[pos2.5133]],pointstable[],2,FALSE)</f>
        <v>32</v>
      </c>
      <c r="J29" s="3">
        <f>IFERROR(VLOOKUP(U16Wrun[[#This Row],[Card]],results5134[],4,FALSE),999)</f>
        <v>15</v>
      </c>
      <c r="K29" s="3">
        <f>VLOOKUP(U16Wrun[[#This Row],[pos1.5134]],pointstable[],2,FALSE)</f>
        <v>80</v>
      </c>
      <c r="L29" s="3">
        <f>IFERROR(VLOOKUP(U16Wrun[[#This Row],[Card]],results5134[],5,FALSE),999)</f>
        <v>24</v>
      </c>
      <c r="M29" s="3">
        <f>VLOOKUP(U16Wrun[[#This Row],[pos2.5134]],pointstable[],2,FALSE)</f>
        <v>41</v>
      </c>
      <c r="N29" s="3">
        <f>IFERROR(VLOOKUP(U16Wrun[[#This Row],[Card]],results5135[],4,FALSE),999)</f>
        <v>19</v>
      </c>
      <c r="O29" s="3">
        <f>VLOOKUP(U16Wrun[[#This Row],[pos1.5135]],pointstable[],2,FALSE)</f>
        <v>60</v>
      </c>
      <c r="P29" s="3">
        <f>IFERROR(VLOOKUP(U16Wrun[[#This Row],[Card]],results5135[],5,FALSE),999)</f>
        <v>30</v>
      </c>
      <c r="Q29" s="3">
        <f>VLOOKUP(U16Wrun[[#This Row],[pos2.5135]],pointstable[],2,FALSE)</f>
        <v>30</v>
      </c>
      <c r="R29" s="3">
        <f>IFERROR(VLOOKUP(U16Wrun[[#This Row],[Card]],results5136[],4,FALSE),999)</f>
        <v>21</v>
      </c>
      <c r="S29" s="3">
        <f>VLOOKUP(U16Wrun[[#This Row],[pos1.5136]],pointstable[],2,FALSE)</f>
        <v>51</v>
      </c>
      <c r="T29" s="3">
        <f>IFERROR(VLOOKUP(U16Wrun[[#This Row],[Card]],results5136[],5,FALSE),999)</f>
        <v>24</v>
      </c>
      <c r="U29" s="3">
        <f>VLOOKUP(U16Wrun[[#This Row],[pos2.5136]],pointstable[],2,FALSE)</f>
        <v>41</v>
      </c>
    </row>
    <row r="30" spans="1:21" x14ac:dyDescent="0.25">
      <c r="A30">
        <v>77469</v>
      </c>
      <c r="B30" t="s">
        <v>92</v>
      </c>
      <c r="C30" s="3" t="s">
        <v>17</v>
      </c>
      <c r="D30" s="3">
        <v>2</v>
      </c>
      <c r="E3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65</v>
      </c>
      <c r="F30">
        <f>IFERROR(VLOOKUP(U16Wrun[[#This Row],[Card]],results5133[],4,FALSE),999)</f>
        <v>32</v>
      </c>
      <c r="G30">
        <f>VLOOKUP(U16Wrun[[#This Row],[pos1.5133]],pointstable[],2,FALSE)</f>
        <v>28</v>
      </c>
      <c r="H30">
        <f>IFERROR(VLOOKUP(U16Wrun[[#This Row],[Card]],results5133[],5,FALSE),999)</f>
        <v>24</v>
      </c>
      <c r="I30">
        <f>VLOOKUP(U16Wrun[[#This Row],[pos2.5133]],pointstable[],2,FALSE)</f>
        <v>41</v>
      </c>
      <c r="J30" s="3">
        <f>IFERROR(VLOOKUP(U16Wrun[[#This Row],[Card]],results5134[],4,FALSE),999)</f>
        <v>18</v>
      </c>
      <c r="K30" s="3">
        <f>VLOOKUP(U16Wrun[[#This Row],[pos1.5134]],pointstable[],2,FALSE)</f>
        <v>65</v>
      </c>
      <c r="L30" s="3">
        <f>IFERROR(VLOOKUP(U16Wrun[[#This Row],[Card]],results5134[],5,FALSE),999)</f>
        <v>32</v>
      </c>
      <c r="M30" s="3">
        <f>VLOOKUP(U16Wrun[[#This Row],[pos2.5134]],pointstable[],2,FALSE)</f>
        <v>28</v>
      </c>
      <c r="N30" s="3">
        <f>IFERROR(VLOOKUP(U16Wrun[[#This Row],[Card]],results5135[],4,FALSE),999)</f>
        <v>32</v>
      </c>
      <c r="O30" s="3">
        <f>VLOOKUP(U16Wrun[[#This Row],[pos1.5135]],pointstable[],2,FALSE)</f>
        <v>28</v>
      </c>
      <c r="P30" s="3">
        <f>IFERROR(VLOOKUP(U16Wrun[[#This Row],[Card]],results5135[],5,FALSE),999)</f>
        <v>31</v>
      </c>
      <c r="Q30" s="3">
        <f>VLOOKUP(U16Wrun[[#This Row],[pos2.5135]],pointstable[],2,FALSE)</f>
        <v>29</v>
      </c>
      <c r="R30" s="3">
        <f>IFERROR(VLOOKUP(U16Wrun[[#This Row],[Card]],results5136[],4,FALSE),999)</f>
        <v>46</v>
      </c>
      <c r="S30" s="3">
        <f>VLOOKUP(U16Wrun[[#This Row],[pos1.5136]],pointstable[],2,FALSE)</f>
        <v>14</v>
      </c>
      <c r="T30" s="3">
        <f>IFERROR(VLOOKUP(U16Wrun[[#This Row],[Card]],results5136[],5,FALSE),999)</f>
        <v>37</v>
      </c>
      <c r="U30" s="3">
        <f>VLOOKUP(U16Wrun[[#This Row],[pos2.5136]],pointstable[],2,FALSE)</f>
        <v>23</v>
      </c>
    </row>
    <row r="31" spans="1:21" x14ac:dyDescent="0.25">
      <c r="A31">
        <v>80883</v>
      </c>
      <c r="B31" t="s">
        <v>104</v>
      </c>
      <c r="C31" s="3" t="s">
        <v>14</v>
      </c>
      <c r="D31" s="3">
        <v>3</v>
      </c>
      <c r="E3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160</v>
      </c>
      <c r="F31">
        <f>IFERROR(VLOOKUP(U16Wrun[[#This Row],[Card]],results5133[],4,FALSE),999)</f>
        <v>25</v>
      </c>
      <c r="G31">
        <f>VLOOKUP(U16Wrun[[#This Row],[pos1.5133]],pointstable[],2,FALSE)</f>
        <v>38</v>
      </c>
      <c r="H31">
        <f>IFERROR(VLOOKUP(U16Wrun[[#This Row],[Card]],results5133[],5,FALSE),999)</f>
        <v>20</v>
      </c>
      <c r="I31">
        <f>VLOOKUP(U16Wrun[[#This Row],[pos2.5133]],pointstable[],2,FALSE)</f>
        <v>55</v>
      </c>
      <c r="J31" s="3">
        <f>IFERROR(VLOOKUP(U16Wrun[[#This Row],[Card]],results5134[],4,FALSE),999)</f>
        <v>21</v>
      </c>
      <c r="K31" s="3">
        <f>VLOOKUP(U16Wrun[[#This Row],[pos1.5134]],pointstable[],2,FALSE)</f>
        <v>51</v>
      </c>
      <c r="L31" s="3">
        <f>IFERROR(VLOOKUP(U16Wrun[[#This Row],[Card]],results5134[],5,FALSE),999)</f>
        <v>34</v>
      </c>
      <c r="M31" s="3">
        <f>VLOOKUP(U16Wrun[[#This Row],[pos2.5134]],pointstable[],2,FALSE)</f>
        <v>26</v>
      </c>
      <c r="N31" s="3">
        <f>IFERROR(VLOOKUP(U16Wrun[[#This Row],[Card]],results5135[],4,FALSE),999)</f>
        <v>999</v>
      </c>
      <c r="O31" s="3">
        <f>VLOOKUP(U16Wrun[[#This Row],[pos1.5135]],pointstable[],2,FALSE)</f>
        <v>0</v>
      </c>
      <c r="P31" s="3">
        <f>IFERROR(VLOOKUP(U16Wrun[[#This Row],[Card]],results5135[],5,FALSE),999)</f>
        <v>33</v>
      </c>
      <c r="Q31" s="3">
        <f>VLOOKUP(U16Wrun[[#This Row],[pos2.5135]],pointstable[],2,FALSE)</f>
        <v>27</v>
      </c>
      <c r="R31" s="3">
        <f>IFERROR(VLOOKUP(U16Wrun[[#This Row],[Card]],results5136[],4,FALSE),999)</f>
        <v>30</v>
      </c>
      <c r="S31" s="3">
        <f>VLOOKUP(U16Wrun[[#This Row],[pos1.5136]],pointstable[],2,FALSE)</f>
        <v>30</v>
      </c>
      <c r="T31" s="3">
        <f>IFERROR(VLOOKUP(U16Wrun[[#This Row],[Card]],results5136[],5,FALSE),999)</f>
        <v>8</v>
      </c>
      <c r="U31" s="3">
        <f>VLOOKUP(U16Wrun[[#This Row],[pos2.5136]],pointstable[],2,FALSE)</f>
        <v>160</v>
      </c>
    </row>
    <row r="32" spans="1:21" x14ac:dyDescent="0.25">
      <c r="A32">
        <v>81556</v>
      </c>
      <c r="B32" t="s">
        <v>179</v>
      </c>
      <c r="C32" s="3" t="s">
        <v>19</v>
      </c>
      <c r="D32" s="3">
        <v>3</v>
      </c>
      <c r="E3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130</v>
      </c>
      <c r="F32">
        <f>IFERROR(VLOOKUP(U16Wrun[[#This Row],[Card]],results5133[],4,FALSE),999)</f>
        <v>27</v>
      </c>
      <c r="G32">
        <f>VLOOKUP(U16Wrun[[#This Row],[pos1.5133]],pointstable[],2,FALSE)</f>
        <v>34</v>
      </c>
      <c r="H32">
        <f>IFERROR(VLOOKUP(U16Wrun[[#This Row],[Card]],results5133[],5,FALSE),999)</f>
        <v>21</v>
      </c>
      <c r="I32">
        <f>VLOOKUP(U16Wrun[[#This Row],[pos2.5133]],pointstable[],2,FALSE)</f>
        <v>51</v>
      </c>
      <c r="J32" s="3">
        <f>IFERROR(VLOOKUP(U16Wrun[[#This Row],[Card]],results5134[],4,FALSE),999)</f>
        <v>999</v>
      </c>
      <c r="K32" s="3">
        <f>VLOOKUP(U16Wrun[[#This Row],[pos1.5134]],pointstable[],2,FALSE)</f>
        <v>0</v>
      </c>
      <c r="L32" s="3">
        <f>IFERROR(VLOOKUP(U16Wrun[[#This Row],[Card]],results5134[],5,FALSE),999)</f>
        <v>999</v>
      </c>
      <c r="M32" s="3">
        <f>VLOOKUP(U16Wrun[[#This Row],[pos2.5134]],pointstable[],2,FALSE)</f>
        <v>0</v>
      </c>
      <c r="N32" s="3">
        <f>IFERROR(VLOOKUP(U16Wrun[[#This Row],[Card]],results5135[],4,FALSE),999)</f>
        <v>23</v>
      </c>
      <c r="O32" s="3">
        <f>VLOOKUP(U16Wrun[[#This Row],[pos1.5135]],pointstable[],2,FALSE)</f>
        <v>44</v>
      </c>
      <c r="P32" s="3">
        <f>IFERROR(VLOOKUP(U16Wrun[[#This Row],[Card]],results5135[],5,FALSE),999)</f>
        <v>15</v>
      </c>
      <c r="Q32" s="3">
        <f>VLOOKUP(U16Wrun[[#This Row],[pos2.5135]],pointstable[],2,FALSE)</f>
        <v>80</v>
      </c>
      <c r="R32" s="3">
        <f>IFERROR(VLOOKUP(U16Wrun[[#This Row],[Card]],results5136[],4,FALSE),999)</f>
        <v>28</v>
      </c>
      <c r="S32" s="3">
        <f>VLOOKUP(U16Wrun[[#This Row],[pos1.5136]],pointstable[],2,FALSE)</f>
        <v>32</v>
      </c>
      <c r="T32" s="3">
        <f>IFERROR(VLOOKUP(U16Wrun[[#This Row],[Card]],results5136[],5,FALSE),999)</f>
        <v>10</v>
      </c>
      <c r="U32" s="3">
        <f>VLOOKUP(U16Wrun[[#This Row],[pos2.5136]],pointstable[],2,FALSE)</f>
        <v>130</v>
      </c>
    </row>
    <row r="33" spans="1:21" x14ac:dyDescent="0.25">
      <c r="A33">
        <v>75524</v>
      </c>
      <c r="B33" t="s">
        <v>160</v>
      </c>
      <c r="C33" s="3" t="s">
        <v>16</v>
      </c>
      <c r="D33" s="3">
        <v>2</v>
      </c>
      <c r="E3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75</v>
      </c>
      <c r="F33">
        <f>IFERROR(VLOOKUP(U16Wrun[[#This Row],[Card]],results5133[],4,FALSE),999)</f>
        <v>52</v>
      </c>
      <c r="G33">
        <f>VLOOKUP(U16Wrun[[#This Row],[pos1.5133]],pointstable[],2,FALSE)</f>
        <v>8</v>
      </c>
      <c r="H33">
        <f>IFERROR(VLOOKUP(U16Wrun[[#This Row],[Card]],results5133[],5,FALSE),999)</f>
        <v>42</v>
      </c>
      <c r="I33">
        <f>VLOOKUP(U16Wrun[[#This Row],[pos2.5133]],pointstable[],2,FALSE)</f>
        <v>18</v>
      </c>
      <c r="J33" s="3">
        <f>IFERROR(VLOOKUP(U16Wrun[[#This Row],[Card]],results5134[],4,FALSE),999)</f>
        <v>17</v>
      </c>
      <c r="K33" s="3">
        <f>VLOOKUP(U16Wrun[[#This Row],[pos1.5134]],pointstable[],2,FALSE)</f>
        <v>70</v>
      </c>
      <c r="L33" s="3">
        <f>IFERROR(VLOOKUP(U16Wrun[[#This Row],[Card]],results5134[],5,FALSE),999)</f>
        <v>16</v>
      </c>
      <c r="M33" s="3">
        <f>VLOOKUP(U16Wrun[[#This Row],[pos2.5134]],pointstable[],2,FALSE)</f>
        <v>75</v>
      </c>
      <c r="N33" s="3">
        <f>IFERROR(VLOOKUP(U16Wrun[[#This Row],[Card]],results5135[],4,FALSE),999)</f>
        <v>24</v>
      </c>
      <c r="O33" s="3">
        <f>VLOOKUP(U16Wrun[[#This Row],[pos1.5135]],pointstable[],2,FALSE)</f>
        <v>41</v>
      </c>
      <c r="P33" s="3">
        <f>IFERROR(VLOOKUP(U16Wrun[[#This Row],[Card]],results5135[],5,FALSE),999)</f>
        <v>24</v>
      </c>
      <c r="Q33" s="3">
        <f>VLOOKUP(U16Wrun[[#This Row],[pos2.5135]],pointstable[],2,FALSE)</f>
        <v>41</v>
      </c>
      <c r="R33" s="3">
        <f>IFERROR(VLOOKUP(U16Wrun[[#This Row],[Card]],results5136[],4,FALSE),999)</f>
        <v>56</v>
      </c>
      <c r="S33" s="3">
        <f>VLOOKUP(U16Wrun[[#This Row],[pos1.5136]],pointstable[],2,FALSE)</f>
        <v>4</v>
      </c>
      <c r="T33" s="3">
        <f>IFERROR(VLOOKUP(U16Wrun[[#This Row],[Card]],results5136[],5,FALSE),999)</f>
        <v>49</v>
      </c>
      <c r="U33" s="3">
        <f>VLOOKUP(U16Wrun[[#This Row],[pos2.5136]],pointstable[],2,FALSE)</f>
        <v>11</v>
      </c>
    </row>
    <row r="34" spans="1:21" x14ac:dyDescent="0.25">
      <c r="A34">
        <v>80972</v>
      </c>
      <c r="B34" t="s">
        <v>111</v>
      </c>
      <c r="C34" s="3" t="s">
        <v>19</v>
      </c>
      <c r="D34" s="3">
        <v>3</v>
      </c>
      <c r="E3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65</v>
      </c>
      <c r="F34">
        <f>IFERROR(VLOOKUP(U16Wrun[[#This Row],[Card]],results5133[],4,FALSE),999)</f>
        <v>18</v>
      </c>
      <c r="G34">
        <f>VLOOKUP(U16Wrun[[#This Row],[pos1.5133]],pointstable[],2,FALSE)</f>
        <v>65</v>
      </c>
      <c r="H34">
        <f>IFERROR(VLOOKUP(U16Wrun[[#This Row],[Card]],results5133[],5,FALSE),999)</f>
        <v>23</v>
      </c>
      <c r="I34">
        <f>VLOOKUP(U16Wrun[[#This Row],[pos2.5133]],pointstable[],2,FALSE)</f>
        <v>44</v>
      </c>
      <c r="J34" s="3">
        <f>IFERROR(VLOOKUP(U16Wrun[[#This Row],[Card]],results5134[],4,FALSE),999)</f>
        <v>34</v>
      </c>
      <c r="K34" s="3">
        <f>VLOOKUP(U16Wrun[[#This Row],[pos1.5134]],pointstable[],2,FALSE)</f>
        <v>26</v>
      </c>
      <c r="L34" s="3">
        <f>IFERROR(VLOOKUP(U16Wrun[[#This Row],[Card]],results5134[],5,FALSE),999)</f>
        <v>999</v>
      </c>
      <c r="M34" s="3">
        <f>VLOOKUP(U16Wrun[[#This Row],[pos2.5134]],pointstable[],2,FALSE)</f>
        <v>0</v>
      </c>
      <c r="N34" s="3">
        <f>IFERROR(VLOOKUP(U16Wrun[[#This Row],[Card]],results5135[],4,FALSE),999)</f>
        <v>49</v>
      </c>
      <c r="O34" s="3">
        <f>VLOOKUP(U16Wrun[[#This Row],[pos1.5135]],pointstable[],2,FALSE)</f>
        <v>11</v>
      </c>
      <c r="P34" s="3">
        <f>IFERROR(VLOOKUP(U16Wrun[[#This Row],[Card]],results5135[],5,FALSE),999)</f>
        <v>34</v>
      </c>
      <c r="Q34" s="3">
        <f>VLOOKUP(U16Wrun[[#This Row],[pos2.5135]],pointstable[],2,FALSE)</f>
        <v>26</v>
      </c>
      <c r="R34" s="3">
        <f>IFERROR(VLOOKUP(U16Wrun[[#This Row],[Card]],results5136[],4,FALSE),999)</f>
        <v>22</v>
      </c>
      <c r="S34" s="3">
        <f>VLOOKUP(U16Wrun[[#This Row],[pos1.5136]],pointstable[],2,FALSE)</f>
        <v>47</v>
      </c>
      <c r="T34" s="3">
        <f>IFERROR(VLOOKUP(U16Wrun[[#This Row],[Card]],results5136[],5,FALSE),999)</f>
        <v>18</v>
      </c>
      <c r="U34" s="3">
        <f>VLOOKUP(U16Wrun[[#This Row],[pos2.5136]],pointstable[],2,FALSE)</f>
        <v>65</v>
      </c>
    </row>
    <row r="35" spans="1:21" x14ac:dyDescent="0.25">
      <c r="A35">
        <v>78824</v>
      </c>
      <c r="B35" t="s">
        <v>95</v>
      </c>
      <c r="C35" s="3" t="s">
        <v>45</v>
      </c>
      <c r="D35" s="3">
        <v>2</v>
      </c>
      <c r="E3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90</v>
      </c>
      <c r="F35">
        <f>IFERROR(VLOOKUP(U16Wrun[[#This Row],[Card]],results5133[],4,FALSE),999)</f>
        <v>14</v>
      </c>
      <c r="G35">
        <f>VLOOKUP(U16Wrun[[#This Row],[pos1.5133]],pointstable[],2,FALSE)</f>
        <v>90</v>
      </c>
      <c r="H35">
        <f>IFERROR(VLOOKUP(U16Wrun[[#This Row],[Card]],results5133[],5,FALSE),999)</f>
        <v>16</v>
      </c>
      <c r="I35">
        <f>VLOOKUP(U16Wrun[[#This Row],[pos2.5133]],pointstable[],2,FALSE)</f>
        <v>75</v>
      </c>
      <c r="J35" s="3">
        <f>IFERROR(VLOOKUP(U16Wrun[[#This Row],[Card]],results5134[],4,FALSE),999)</f>
        <v>999</v>
      </c>
      <c r="K35" s="3">
        <f>VLOOKUP(U16Wrun[[#This Row],[pos1.5134]],pointstable[],2,FALSE)</f>
        <v>0</v>
      </c>
      <c r="L35" s="3">
        <f>IFERROR(VLOOKUP(U16Wrun[[#This Row],[Card]],results5134[],5,FALSE),999)</f>
        <v>22</v>
      </c>
      <c r="M35" s="3">
        <f>VLOOKUP(U16Wrun[[#This Row],[pos2.5134]],pointstable[],2,FALSE)</f>
        <v>47</v>
      </c>
      <c r="N35" s="3">
        <f>IFERROR(VLOOKUP(U16Wrun[[#This Row],[Card]],results5135[],4,FALSE),999)</f>
        <v>999</v>
      </c>
      <c r="O35" s="3">
        <f>VLOOKUP(U16Wrun[[#This Row],[pos1.5135]],pointstable[],2,FALSE)</f>
        <v>0</v>
      </c>
      <c r="P35" s="3">
        <f>IFERROR(VLOOKUP(U16Wrun[[#This Row],[Card]],results5135[],5,FALSE),999)</f>
        <v>26</v>
      </c>
      <c r="Q35" s="3">
        <f>VLOOKUP(U16Wrun[[#This Row],[pos2.5135]],pointstable[],2,FALSE)</f>
        <v>36</v>
      </c>
      <c r="R35" s="3">
        <f>IFERROR(VLOOKUP(U16Wrun[[#This Row],[Card]],results5136[],4,FALSE),999)</f>
        <v>42</v>
      </c>
      <c r="S35" s="3">
        <f>VLOOKUP(U16Wrun[[#This Row],[pos1.5136]],pointstable[],2,FALSE)</f>
        <v>18</v>
      </c>
      <c r="T35" s="3">
        <f>IFERROR(VLOOKUP(U16Wrun[[#This Row],[Card]],results5136[],5,FALSE),999)</f>
        <v>45</v>
      </c>
      <c r="U35" s="3">
        <f>VLOOKUP(U16Wrun[[#This Row],[pos2.5136]],pointstable[],2,FALSE)</f>
        <v>15</v>
      </c>
    </row>
    <row r="36" spans="1:21" x14ac:dyDescent="0.25">
      <c r="A36">
        <v>77192</v>
      </c>
      <c r="B36" t="s">
        <v>97</v>
      </c>
      <c r="C36" s="3" t="s">
        <v>20</v>
      </c>
      <c r="D36" s="3">
        <v>2</v>
      </c>
      <c r="E3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51</v>
      </c>
      <c r="F36">
        <f>IFERROR(VLOOKUP(U16Wrun[[#This Row],[Card]],results5133[],4,FALSE),999)</f>
        <v>46</v>
      </c>
      <c r="G36">
        <f>VLOOKUP(U16Wrun[[#This Row],[pos1.5133]],pointstable[],2,FALSE)</f>
        <v>14</v>
      </c>
      <c r="H36">
        <f>IFERROR(VLOOKUP(U16Wrun[[#This Row],[Card]],results5133[],5,FALSE),999)</f>
        <v>46</v>
      </c>
      <c r="I36">
        <f>VLOOKUP(U16Wrun[[#This Row],[pos2.5133]],pointstable[],2,FALSE)</f>
        <v>14</v>
      </c>
      <c r="J36" s="3">
        <f>IFERROR(VLOOKUP(U16Wrun[[#This Row],[Card]],results5134[],4,FALSE),999)</f>
        <v>28</v>
      </c>
      <c r="K36" s="3">
        <f>VLOOKUP(U16Wrun[[#This Row],[pos1.5134]],pointstable[],2,FALSE)</f>
        <v>32</v>
      </c>
      <c r="L36" s="3">
        <f>IFERROR(VLOOKUP(U16Wrun[[#This Row],[Card]],results5134[],5,FALSE),999)</f>
        <v>28</v>
      </c>
      <c r="M36" s="3">
        <f>VLOOKUP(U16Wrun[[#This Row],[pos2.5134]],pointstable[],2,FALSE)</f>
        <v>32</v>
      </c>
      <c r="N36" s="3">
        <f>IFERROR(VLOOKUP(U16Wrun[[#This Row],[Card]],results5135[],4,FALSE),999)</f>
        <v>21</v>
      </c>
      <c r="O36" s="3">
        <f>VLOOKUP(U16Wrun[[#This Row],[pos1.5135]],pointstable[],2,FALSE)</f>
        <v>51</v>
      </c>
      <c r="P36" s="3">
        <f>IFERROR(VLOOKUP(U16Wrun[[#This Row],[Card]],results5135[],5,FALSE),999)</f>
        <v>28</v>
      </c>
      <c r="Q36" s="3">
        <f>VLOOKUP(U16Wrun[[#This Row],[pos2.5135]],pointstable[],2,FALSE)</f>
        <v>32</v>
      </c>
      <c r="R36" s="3">
        <f>IFERROR(VLOOKUP(U16Wrun[[#This Row],[Card]],results5136[],4,FALSE),999)</f>
        <v>35</v>
      </c>
      <c r="S36" s="3">
        <f>VLOOKUP(U16Wrun[[#This Row],[pos1.5136]],pointstable[],2,FALSE)</f>
        <v>25</v>
      </c>
      <c r="T36" s="3">
        <f>IFERROR(VLOOKUP(U16Wrun[[#This Row],[Card]],results5136[],5,FALSE),999)</f>
        <v>32</v>
      </c>
      <c r="U36" s="3">
        <f>VLOOKUP(U16Wrun[[#This Row],[pos2.5136]],pointstable[],2,FALSE)</f>
        <v>28</v>
      </c>
    </row>
    <row r="37" spans="1:21" x14ac:dyDescent="0.25">
      <c r="A37">
        <v>80959</v>
      </c>
      <c r="B37" t="s">
        <v>130</v>
      </c>
      <c r="C37" s="3" t="s">
        <v>19</v>
      </c>
      <c r="D37" s="3">
        <v>3</v>
      </c>
      <c r="E3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51</v>
      </c>
      <c r="F37">
        <f>IFERROR(VLOOKUP(U16Wrun[[#This Row],[Card]],results5133[],4,FALSE),999)</f>
        <v>38</v>
      </c>
      <c r="G37">
        <f>VLOOKUP(U16Wrun[[#This Row],[pos1.5133]],pointstable[],2,FALSE)</f>
        <v>22</v>
      </c>
      <c r="H37">
        <f>IFERROR(VLOOKUP(U16Wrun[[#This Row],[Card]],results5133[],5,FALSE),999)</f>
        <v>37</v>
      </c>
      <c r="I37">
        <f>VLOOKUP(U16Wrun[[#This Row],[pos2.5133]],pointstable[],2,FALSE)</f>
        <v>23</v>
      </c>
      <c r="J37" s="3">
        <f>IFERROR(VLOOKUP(U16Wrun[[#This Row],[Card]],results5134[],4,FALSE),999)</f>
        <v>31</v>
      </c>
      <c r="K37" s="3">
        <f>VLOOKUP(U16Wrun[[#This Row],[pos1.5134]],pointstable[],2,FALSE)</f>
        <v>29</v>
      </c>
      <c r="L37" s="3">
        <f>IFERROR(VLOOKUP(U16Wrun[[#This Row],[Card]],results5134[],5,FALSE),999)</f>
        <v>38</v>
      </c>
      <c r="M37" s="3">
        <f>VLOOKUP(U16Wrun[[#This Row],[pos2.5134]],pointstable[],2,FALSE)</f>
        <v>22</v>
      </c>
      <c r="N37" s="3">
        <f>IFERROR(VLOOKUP(U16Wrun[[#This Row],[Card]],results5135[],4,FALSE),999)</f>
        <v>37</v>
      </c>
      <c r="O37" s="3">
        <f>VLOOKUP(U16Wrun[[#This Row],[pos1.5135]],pointstable[],2,FALSE)</f>
        <v>23</v>
      </c>
      <c r="P37" s="3">
        <f>IFERROR(VLOOKUP(U16Wrun[[#This Row],[Card]],results5135[],5,FALSE),999)</f>
        <v>44</v>
      </c>
      <c r="Q37" s="3">
        <f>VLOOKUP(U16Wrun[[#This Row],[pos2.5135]],pointstable[],2,FALSE)</f>
        <v>16</v>
      </c>
      <c r="R37" s="3">
        <f>IFERROR(VLOOKUP(U16Wrun[[#This Row],[Card]],results5136[],4,FALSE),999)</f>
        <v>27</v>
      </c>
      <c r="S37" s="3">
        <f>VLOOKUP(U16Wrun[[#This Row],[pos1.5136]],pointstable[],2,FALSE)</f>
        <v>34</v>
      </c>
      <c r="T37" s="3">
        <f>IFERROR(VLOOKUP(U16Wrun[[#This Row],[Card]],results5136[],5,FALSE),999)</f>
        <v>21</v>
      </c>
      <c r="U37" s="3">
        <f>VLOOKUP(U16Wrun[[#This Row],[pos2.5136]],pointstable[],2,FALSE)</f>
        <v>51</v>
      </c>
    </row>
    <row r="38" spans="1:21" x14ac:dyDescent="0.25">
      <c r="A38">
        <v>82058</v>
      </c>
      <c r="B38" t="s">
        <v>83</v>
      </c>
      <c r="C38" s="3" t="s">
        <v>14</v>
      </c>
      <c r="D38" s="3">
        <v>3</v>
      </c>
      <c r="E3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120</v>
      </c>
      <c r="F38">
        <f>IFERROR(VLOOKUP(U16Wrun[[#This Row],[Card]],results5133[],4,FALSE),999)</f>
        <v>15</v>
      </c>
      <c r="G38">
        <f>VLOOKUP(U16Wrun[[#This Row],[pos1.5133]],pointstable[],2,FALSE)</f>
        <v>80</v>
      </c>
      <c r="H38">
        <f>IFERROR(VLOOKUP(U16Wrun[[#This Row],[Card]],results5133[],5,FALSE),999)</f>
        <v>999</v>
      </c>
      <c r="I38">
        <f>VLOOKUP(U16Wrun[[#This Row],[pos2.5133]],pointstable[],2,FALSE)</f>
        <v>0</v>
      </c>
      <c r="J38" s="3">
        <f>IFERROR(VLOOKUP(U16Wrun[[#This Row],[Card]],results5134[],4,FALSE),999)</f>
        <v>37</v>
      </c>
      <c r="K38" s="3">
        <f>VLOOKUP(U16Wrun[[#This Row],[pos1.5134]],pointstable[],2,FALSE)</f>
        <v>23</v>
      </c>
      <c r="L38" s="3">
        <f>IFERROR(VLOOKUP(U16Wrun[[#This Row],[Card]],results5134[],5,FALSE),999)</f>
        <v>26</v>
      </c>
      <c r="M38" s="3">
        <f>VLOOKUP(U16Wrun[[#This Row],[pos2.5134]],pointstable[],2,FALSE)</f>
        <v>36</v>
      </c>
      <c r="N38" s="3">
        <f>IFERROR(VLOOKUP(U16Wrun[[#This Row],[Card]],results5135[],4,FALSE),999)</f>
        <v>34</v>
      </c>
      <c r="O38" s="3">
        <f>VLOOKUP(U16Wrun[[#This Row],[pos1.5135]],pointstable[],2,FALSE)</f>
        <v>26</v>
      </c>
      <c r="P38" s="3">
        <f>IFERROR(VLOOKUP(U16Wrun[[#This Row],[Card]],results5135[],5,FALSE),999)</f>
        <v>21</v>
      </c>
      <c r="Q38" s="3">
        <f>VLOOKUP(U16Wrun[[#This Row],[pos2.5135]],pointstable[],2,FALSE)</f>
        <v>51</v>
      </c>
      <c r="R38" s="3">
        <f>IFERROR(VLOOKUP(U16Wrun[[#This Row],[Card]],results5136[],4,FALSE),999)</f>
        <v>11</v>
      </c>
      <c r="S38" s="3">
        <f>VLOOKUP(U16Wrun[[#This Row],[pos1.5136]],pointstable[],2,FALSE)</f>
        <v>120</v>
      </c>
      <c r="T38" s="3">
        <f>IFERROR(VLOOKUP(U16Wrun[[#This Row],[Card]],results5136[],5,FALSE),999)</f>
        <v>999</v>
      </c>
      <c r="U38" s="3">
        <f>VLOOKUP(U16Wrun[[#This Row],[pos2.5136]],pointstable[],2,FALSE)</f>
        <v>0</v>
      </c>
    </row>
    <row r="39" spans="1:21" x14ac:dyDescent="0.25">
      <c r="A39">
        <v>78745</v>
      </c>
      <c r="B39" t="s">
        <v>80</v>
      </c>
      <c r="C39" s="3" t="s">
        <v>37</v>
      </c>
      <c r="D39" s="3">
        <v>2</v>
      </c>
      <c r="E3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130</v>
      </c>
      <c r="F39">
        <f>IFERROR(VLOOKUP(U16Wrun[[#This Row],[Card]],results5133[],4,FALSE),999)</f>
        <v>34</v>
      </c>
      <c r="G39">
        <f>VLOOKUP(U16Wrun[[#This Row],[pos1.5133]],pointstable[],2,FALSE)</f>
        <v>26</v>
      </c>
      <c r="H39">
        <f>IFERROR(VLOOKUP(U16Wrun[[#This Row],[Card]],results5133[],5,FALSE),999)</f>
        <v>40</v>
      </c>
      <c r="I39">
        <f>VLOOKUP(U16Wrun[[#This Row],[pos2.5133]],pointstable[],2,FALSE)</f>
        <v>20</v>
      </c>
      <c r="J39" s="3">
        <f>IFERROR(VLOOKUP(U16Wrun[[#This Row],[Card]],results5134[],4,FALSE),999)</f>
        <v>27</v>
      </c>
      <c r="K39" s="3">
        <f>VLOOKUP(U16Wrun[[#This Row],[pos1.5134]],pointstable[],2,FALSE)</f>
        <v>34</v>
      </c>
      <c r="L39" s="3">
        <f>IFERROR(VLOOKUP(U16Wrun[[#This Row],[Card]],results5134[],5,FALSE),999)</f>
        <v>37</v>
      </c>
      <c r="M39" s="3">
        <f>VLOOKUP(U16Wrun[[#This Row],[pos2.5134]],pointstable[],2,FALSE)</f>
        <v>23</v>
      </c>
      <c r="N39" s="3">
        <f>IFERROR(VLOOKUP(U16Wrun[[#This Row],[Card]],results5135[],4,FALSE),999)</f>
        <v>33</v>
      </c>
      <c r="O39" s="3">
        <f>VLOOKUP(U16Wrun[[#This Row],[pos1.5135]],pointstable[],2,FALSE)</f>
        <v>27</v>
      </c>
      <c r="P39" s="3">
        <f>IFERROR(VLOOKUP(U16Wrun[[#This Row],[Card]],results5135[],5,FALSE),999)</f>
        <v>999</v>
      </c>
      <c r="Q39" s="3">
        <f>VLOOKUP(U16Wrun[[#This Row],[pos2.5135]],pointstable[],2,FALSE)</f>
        <v>0</v>
      </c>
      <c r="R39" s="3">
        <f>IFERROR(VLOOKUP(U16Wrun[[#This Row],[Card]],results5136[],4,FALSE),999)</f>
        <v>10</v>
      </c>
      <c r="S39" s="3">
        <f>VLOOKUP(U16Wrun[[#This Row],[pos1.5136]],pointstable[],2,FALSE)</f>
        <v>130</v>
      </c>
      <c r="T39" s="3">
        <f>IFERROR(VLOOKUP(U16Wrun[[#This Row],[Card]],results5136[],5,FALSE),999)</f>
        <v>999</v>
      </c>
      <c r="U39" s="3">
        <f>VLOOKUP(U16Wrun[[#This Row],[pos2.5136]],pointstable[],2,FALSE)</f>
        <v>0</v>
      </c>
    </row>
    <row r="40" spans="1:21" x14ac:dyDescent="0.25">
      <c r="A40">
        <v>76255</v>
      </c>
      <c r="B40" t="s">
        <v>116</v>
      </c>
      <c r="C40" s="3" t="s">
        <v>14</v>
      </c>
      <c r="D40" s="3">
        <v>2</v>
      </c>
      <c r="E4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44</v>
      </c>
      <c r="F40">
        <f>IFERROR(VLOOKUP(U16Wrun[[#This Row],[Card]],results5133[],4,FALSE),999)</f>
        <v>33</v>
      </c>
      <c r="G40">
        <f>VLOOKUP(U16Wrun[[#This Row],[pos1.5133]],pointstable[],2,FALSE)</f>
        <v>27</v>
      </c>
      <c r="H40">
        <f>IFERROR(VLOOKUP(U16Wrun[[#This Row],[Card]],results5133[],5,FALSE),999)</f>
        <v>34</v>
      </c>
      <c r="I40">
        <f>VLOOKUP(U16Wrun[[#This Row],[pos2.5133]],pointstable[],2,FALSE)</f>
        <v>26</v>
      </c>
      <c r="J40" s="3">
        <f>IFERROR(VLOOKUP(U16Wrun[[#This Row],[Card]],results5134[],4,FALSE),999)</f>
        <v>43</v>
      </c>
      <c r="K40" s="3">
        <f>VLOOKUP(U16Wrun[[#This Row],[pos1.5134]],pointstable[],2,FALSE)</f>
        <v>17</v>
      </c>
      <c r="L40" s="3">
        <f>IFERROR(VLOOKUP(U16Wrun[[#This Row],[Card]],results5134[],5,FALSE),999)</f>
        <v>999</v>
      </c>
      <c r="M40" s="3">
        <f>VLOOKUP(U16Wrun[[#This Row],[pos2.5134]],pointstable[],2,FALSE)</f>
        <v>0</v>
      </c>
      <c r="N40" s="3">
        <f>IFERROR(VLOOKUP(U16Wrun[[#This Row],[Card]],results5135[],4,FALSE),999)</f>
        <v>57</v>
      </c>
      <c r="O40" s="3">
        <f>VLOOKUP(U16Wrun[[#This Row],[pos1.5135]],pointstable[],2,FALSE)</f>
        <v>3</v>
      </c>
      <c r="P40" s="3">
        <f>IFERROR(VLOOKUP(U16Wrun[[#This Row],[Card]],results5135[],5,FALSE),999)</f>
        <v>54</v>
      </c>
      <c r="Q40" s="3">
        <f>VLOOKUP(U16Wrun[[#This Row],[pos2.5135]],pointstable[],2,FALSE)</f>
        <v>6</v>
      </c>
      <c r="R40" s="3">
        <f>IFERROR(VLOOKUP(U16Wrun[[#This Row],[Card]],results5136[],4,FALSE),999)</f>
        <v>25</v>
      </c>
      <c r="S40" s="3">
        <f>VLOOKUP(U16Wrun[[#This Row],[pos1.5136]],pointstable[],2,FALSE)</f>
        <v>38</v>
      </c>
      <c r="T40" s="3">
        <f>IFERROR(VLOOKUP(U16Wrun[[#This Row],[Card]],results5136[],5,FALSE),999)</f>
        <v>23</v>
      </c>
      <c r="U40" s="3">
        <f>VLOOKUP(U16Wrun[[#This Row],[pos2.5136]],pointstable[],2,FALSE)</f>
        <v>44</v>
      </c>
    </row>
    <row r="41" spans="1:21" x14ac:dyDescent="0.25">
      <c r="A41">
        <v>78558</v>
      </c>
      <c r="B41" t="s">
        <v>103</v>
      </c>
      <c r="C41" s="3" t="s">
        <v>14</v>
      </c>
      <c r="D41" s="3">
        <v>2</v>
      </c>
      <c r="E4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32</v>
      </c>
      <c r="F41">
        <f>IFERROR(VLOOKUP(U16Wrun[[#This Row],[Card]],results5133[],4,FALSE),999)</f>
        <v>39</v>
      </c>
      <c r="G41">
        <f>VLOOKUP(U16Wrun[[#This Row],[pos1.5133]],pointstable[],2,FALSE)</f>
        <v>21</v>
      </c>
      <c r="H41">
        <f>IFERROR(VLOOKUP(U16Wrun[[#This Row],[Card]],results5133[],5,FALSE),999)</f>
        <v>29</v>
      </c>
      <c r="I41">
        <f>VLOOKUP(U16Wrun[[#This Row],[pos2.5133]],pointstable[],2,FALSE)</f>
        <v>31</v>
      </c>
      <c r="J41" s="3">
        <f>IFERROR(VLOOKUP(U16Wrun[[#This Row],[Card]],results5134[],4,FALSE),999)</f>
        <v>999</v>
      </c>
      <c r="K41" s="3">
        <f>VLOOKUP(U16Wrun[[#This Row],[pos1.5134]],pointstable[],2,FALSE)</f>
        <v>0</v>
      </c>
      <c r="L41" s="3">
        <f>IFERROR(VLOOKUP(U16Wrun[[#This Row],[Card]],results5134[],5,FALSE),999)</f>
        <v>999</v>
      </c>
      <c r="M41" s="3">
        <f>VLOOKUP(U16Wrun[[#This Row],[pos2.5134]],pointstable[],2,FALSE)</f>
        <v>0</v>
      </c>
      <c r="N41" s="3">
        <f>IFERROR(VLOOKUP(U16Wrun[[#This Row],[Card]],results5135[],4,FALSE),999)</f>
        <v>28</v>
      </c>
      <c r="O41" s="3">
        <f>VLOOKUP(U16Wrun[[#This Row],[pos1.5135]],pointstable[],2,FALSE)</f>
        <v>32</v>
      </c>
      <c r="P41" s="3">
        <f>IFERROR(VLOOKUP(U16Wrun[[#This Row],[Card]],results5135[],5,FALSE),999)</f>
        <v>29</v>
      </c>
      <c r="Q41" s="3">
        <f>VLOOKUP(U16Wrun[[#This Row],[pos2.5135]],pointstable[],2,FALSE)</f>
        <v>31</v>
      </c>
      <c r="R41" s="3">
        <f>IFERROR(VLOOKUP(U16Wrun[[#This Row],[Card]],results5136[],4,FALSE),999)</f>
        <v>34</v>
      </c>
      <c r="S41" s="3">
        <f>VLOOKUP(U16Wrun[[#This Row],[pos1.5136]],pointstable[],2,FALSE)</f>
        <v>26</v>
      </c>
      <c r="T41" s="3">
        <f>IFERROR(VLOOKUP(U16Wrun[[#This Row],[Card]],results5136[],5,FALSE),999)</f>
        <v>35</v>
      </c>
      <c r="U41" s="3">
        <f>VLOOKUP(U16Wrun[[#This Row],[pos2.5136]],pointstable[],2,FALSE)</f>
        <v>25</v>
      </c>
    </row>
    <row r="42" spans="1:21" x14ac:dyDescent="0.25">
      <c r="A42">
        <v>77393</v>
      </c>
      <c r="B42" t="s">
        <v>94</v>
      </c>
      <c r="C42" s="3" t="s">
        <v>20</v>
      </c>
      <c r="D42" s="3">
        <v>2</v>
      </c>
      <c r="E4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28</v>
      </c>
      <c r="F42">
        <f>IFERROR(VLOOKUP(U16Wrun[[#This Row],[Card]],results5133[],4,FALSE),999)</f>
        <v>36</v>
      </c>
      <c r="G42">
        <f>VLOOKUP(U16Wrun[[#This Row],[pos1.5133]],pointstable[],2,FALSE)</f>
        <v>24</v>
      </c>
      <c r="H42">
        <f>IFERROR(VLOOKUP(U16Wrun[[#This Row],[Card]],results5133[],5,FALSE),999)</f>
        <v>32</v>
      </c>
      <c r="I42">
        <f>VLOOKUP(U16Wrun[[#This Row],[pos2.5133]],pointstable[],2,FALSE)</f>
        <v>28</v>
      </c>
      <c r="J42" s="3">
        <f>IFERROR(VLOOKUP(U16Wrun[[#This Row],[Card]],results5134[],4,FALSE),999)</f>
        <v>999</v>
      </c>
      <c r="K42" s="3">
        <f>VLOOKUP(U16Wrun[[#This Row],[pos1.5134]],pointstable[],2,FALSE)</f>
        <v>0</v>
      </c>
      <c r="L42" s="3">
        <f>IFERROR(VLOOKUP(U16Wrun[[#This Row],[Card]],results5134[],5,FALSE),999)</f>
        <v>35</v>
      </c>
      <c r="M42" s="3">
        <f>VLOOKUP(U16Wrun[[#This Row],[pos2.5134]],pointstable[],2,FALSE)</f>
        <v>25</v>
      </c>
      <c r="N42" s="3">
        <f>IFERROR(VLOOKUP(U16Wrun[[#This Row],[Card]],results5135[],4,FALSE),999)</f>
        <v>42</v>
      </c>
      <c r="O42" s="3">
        <f>VLOOKUP(U16Wrun[[#This Row],[pos1.5135]],pointstable[],2,FALSE)</f>
        <v>18</v>
      </c>
      <c r="P42" s="3">
        <f>IFERROR(VLOOKUP(U16Wrun[[#This Row],[Card]],results5135[],5,FALSE),999)</f>
        <v>47</v>
      </c>
      <c r="Q42" s="3">
        <f>VLOOKUP(U16Wrun[[#This Row],[pos2.5135]],pointstable[],2,FALSE)</f>
        <v>13</v>
      </c>
      <c r="R42" s="3">
        <f>IFERROR(VLOOKUP(U16Wrun[[#This Row],[Card]],results5136[],4,FALSE),999)</f>
        <v>44</v>
      </c>
      <c r="S42" s="3">
        <f>VLOOKUP(U16Wrun[[#This Row],[pos1.5136]],pointstable[],2,FALSE)</f>
        <v>16</v>
      </c>
      <c r="T42" s="3">
        <f>IFERROR(VLOOKUP(U16Wrun[[#This Row],[Card]],results5136[],5,FALSE),999)</f>
        <v>39</v>
      </c>
      <c r="U42" s="3">
        <f>VLOOKUP(U16Wrun[[#This Row],[pos2.5136]],pointstable[],2,FALSE)</f>
        <v>21</v>
      </c>
    </row>
    <row r="43" spans="1:21" x14ac:dyDescent="0.25">
      <c r="A43">
        <v>74658</v>
      </c>
      <c r="B43" t="s">
        <v>132</v>
      </c>
      <c r="C43" s="3" t="s">
        <v>14</v>
      </c>
      <c r="D43" s="3">
        <v>2</v>
      </c>
      <c r="E4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30</v>
      </c>
      <c r="F43">
        <f>IFERROR(VLOOKUP(U16Wrun[[#This Row],[Card]],results5133[],4,FALSE),999)</f>
        <v>31</v>
      </c>
      <c r="G43">
        <f>VLOOKUP(U16Wrun[[#This Row],[pos1.5133]],pointstable[],2,FALSE)</f>
        <v>29</v>
      </c>
      <c r="H43">
        <f>IFERROR(VLOOKUP(U16Wrun[[#This Row],[Card]],results5133[],5,FALSE),999)</f>
        <v>30</v>
      </c>
      <c r="I43">
        <f>VLOOKUP(U16Wrun[[#This Row],[pos2.5133]],pointstable[],2,FALSE)</f>
        <v>30</v>
      </c>
      <c r="J43" s="3">
        <f>IFERROR(VLOOKUP(U16Wrun[[#This Row],[Card]],results5134[],4,FALSE),999)</f>
        <v>33</v>
      </c>
      <c r="K43" s="3">
        <f>VLOOKUP(U16Wrun[[#This Row],[pos1.5134]],pointstable[],2,FALSE)</f>
        <v>27</v>
      </c>
      <c r="L43" s="3">
        <f>IFERROR(VLOOKUP(U16Wrun[[#This Row],[Card]],results5134[],5,FALSE),999)</f>
        <v>42</v>
      </c>
      <c r="M43" s="3">
        <f>VLOOKUP(U16Wrun[[#This Row],[pos2.5134]],pointstable[],2,FALSE)</f>
        <v>18</v>
      </c>
      <c r="N43" s="3">
        <f>IFERROR(VLOOKUP(U16Wrun[[#This Row],[Card]],results5135[],4,FALSE),999)</f>
        <v>50</v>
      </c>
      <c r="O43" s="3">
        <f>VLOOKUP(U16Wrun[[#This Row],[pos1.5135]],pointstable[],2,FALSE)</f>
        <v>10</v>
      </c>
      <c r="P43" s="3">
        <f>IFERROR(VLOOKUP(U16Wrun[[#This Row],[Card]],results5135[],5,FALSE),999)</f>
        <v>41</v>
      </c>
      <c r="Q43" s="3">
        <f>VLOOKUP(U16Wrun[[#This Row],[pos2.5135]],pointstable[],2,FALSE)</f>
        <v>19</v>
      </c>
      <c r="R43" s="3">
        <f>IFERROR(VLOOKUP(U16Wrun[[#This Row],[Card]],results5136[],4,FALSE),999)</f>
        <v>41</v>
      </c>
      <c r="S43" s="3">
        <f>VLOOKUP(U16Wrun[[#This Row],[pos1.5136]],pointstable[],2,FALSE)</f>
        <v>19</v>
      </c>
      <c r="T43" s="3">
        <f>IFERROR(VLOOKUP(U16Wrun[[#This Row],[Card]],results5136[],5,FALSE),999)</f>
        <v>42</v>
      </c>
      <c r="U43" s="3">
        <f>VLOOKUP(U16Wrun[[#This Row],[pos2.5136]],pointstable[],2,FALSE)</f>
        <v>18</v>
      </c>
    </row>
    <row r="44" spans="1:21" x14ac:dyDescent="0.25">
      <c r="A44">
        <v>76769</v>
      </c>
      <c r="B44" t="s">
        <v>85</v>
      </c>
      <c r="C44" s="3" t="s">
        <v>17</v>
      </c>
      <c r="D44" s="3">
        <v>2</v>
      </c>
      <c r="E4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44</v>
      </c>
      <c r="F44">
        <f>IFERROR(VLOOKUP(U16Wrun[[#This Row],[Card]],results5133[],4,FALSE),999)</f>
        <v>999</v>
      </c>
      <c r="G44">
        <f>VLOOKUP(U16Wrun[[#This Row],[pos1.5133]],pointstable[],2,FALSE)</f>
        <v>0</v>
      </c>
      <c r="H44">
        <f>IFERROR(VLOOKUP(U16Wrun[[#This Row],[Card]],results5133[],5,FALSE),999)</f>
        <v>45</v>
      </c>
      <c r="I44">
        <f>VLOOKUP(U16Wrun[[#This Row],[pos2.5133]],pointstable[],2,FALSE)</f>
        <v>15</v>
      </c>
      <c r="J44" s="3">
        <f>IFERROR(VLOOKUP(U16Wrun[[#This Row],[Card]],results5134[],4,FALSE),999)</f>
        <v>25</v>
      </c>
      <c r="K44" s="3">
        <f>VLOOKUP(U16Wrun[[#This Row],[pos1.5134]],pointstable[],2,FALSE)</f>
        <v>38</v>
      </c>
      <c r="L44" s="3">
        <f>IFERROR(VLOOKUP(U16Wrun[[#This Row],[Card]],results5134[],5,FALSE),999)</f>
        <v>23</v>
      </c>
      <c r="M44" s="3">
        <f>VLOOKUP(U16Wrun[[#This Row],[pos2.5134]],pointstable[],2,FALSE)</f>
        <v>44</v>
      </c>
      <c r="N44" s="3">
        <f>IFERROR(VLOOKUP(U16Wrun[[#This Row],[Card]],results5135[],4,FALSE),999)</f>
        <v>999</v>
      </c>
      <c r="O44" s="3">
        <f>VLOOKUP(U16Wrun[[#This Row],[pos1.5135]],pointstable[],2,FALSE)</f>
        <v>0</v>
      </c>
      <c r="P44" s="3">
        <f>IFERROR(VLOOKUP(U16Wrun[[#This Row],[Card]],results5135[],5,FALSE),999)</f>
        <v>999</v>
      </c>
      <c r="Q44" s="3">
        <f>VLOOKUP(U16Wrun[[#This Row],[pos2.5135]],pointstable[],2,FALSE)</f>
        <v>0</v>
      </c>
      <c r="R44" s="3">
        <f>IFERROR(VLOOKUP(U16Wrun[[#This Row],[Card]],results5136[],4,FALSE),999)</f>
        <v>33</v>
      </c>
      <c r="S44" s="3">
        <f>VLOOKUP(U16Wrun[[#This Row],[pos1.5136]],pointstable[],2,FALSE)</f>
        <v>27</v>
      </c>
      <c r="T44" s="3">
        <f>IFERROR(VLOOKUP(U16Wrun[[#This Row],[Card]],results5136[],5,FALSE),999)</f>
        <v>999</v>
      </c>
      <c r="U44" s="3">
        <f>VLOOKUP(U16Wrun[[#This Row],[pos2.5136]],pointstable[],2,FALSE)</f>
        <v>0</v>
      </c>
    </row>
    <row r="45" spans="1:21" x14ac:dyDescent="0.25">
      <c r="A45">
        <v>81725</v>
      </c>
      <c r="B45" t="s">
        <v>82</v>
      </c>
      <c r="C45" s="3" t="s">
        <v>15</v>
      </c>
      <c r="D45" s="3">
        <v>3</v>
      </c>
      <c r="E4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36</v>
      </c>
      <c r="F45">
        <f>IFERROR(VLOOKUP(U16Wrun[[#This Row],[Card]],results5133[],4,FALSE),999)</f>
        <v>26</v>
      </c>
      <c r="G45">
        <f>VLOOKUP(U16Wrun[[#This Row],[pos1.5133]],pointstable[],2,FALSE)</f>
        <v>36</v>
      </c>
      <c r="H45">
        <f>IFERROR(VLOOKUP(U16Wrun[[#This Row],[Card]],results5133[],5,FALSE),999)</f>
        <v>27</v>
      </c>
      <c r="I45">
        <f>VLOOKUP(U16Wrun[[#This Row],[pos2.5133]],pointstable[],2,FALSE)</f>
        <v>34</v>
      </c>
      <c r="J45" s="3">
        <f>IFERROR(VLOOKUP(U16Wrun[[#This Row],[Card]],results5134[],4,FALSE),999)</f>
        <v>999</v>
      </c>
      <c r="K45" s="3">
        <f>VLOOKUP(U16Wrun[[#This Row],[pos1.5134]],pointstable[],2,FALSE)</f>
        <v>0</v>
      </c>
      <c r="L45" s="3">
        <f>IFERROR(VLOOKUP(U16Wrun[[#This Row],[Card]],results5134[],5,FALSE),999)</f>
        <v>999</v>
      </c>
      <c r="M45" s="3">
        <f>VLOOKUP(U16Wrun[[#This Row],[pos2.5134]],pointstable[],2,FALSE)</f>
        <v>0</v>
      </c>
      <c r="N45" s="3">
        <f>IFERROR(VLOOKUP(U16Wrun[[#This Row],[Card]],results5135[],4,FALSE),999)</f>
        <v>26</v>
      </c>
      <c r="O45" s="3">
        <f>VLOOKUP(U16Wrun[[#This Row],[pos1.5135]],pointstable[],2,FALSE)</f>
        <v>36</v>
      </c>
      <c r="P45" s="3">
        <f>IFERROR(VLOOKUP(U16Wrun[[#This Row],[Card]],results5135[],5,FALSE),999)</f>
        <v>999</v>
      </c>
      <c r="Q45" s="3">
        <f>VLOOKUP(U16Wrun[[#This Row],[pos2.5135]],pointstable[],2,FALSE)</f>
        <v>0</v>
      </c>
      <c r="R45" s="3">
        <f>IFERROR(VLOOKUP(U16Wrun[[#This Row],[Card]],results5136[],4,FALSE),999)</f>
        <v>26</v>
      </c>
      <c r="S45" s="3">
        <f>VLOOKUP(U16Wrun[[#This Row],[pos1.5136]],pointstable[],2,FALSE)</f>
        <v>36</v>
      </c>
      <c r="T45" s="3">
        <f>IFERROR(VLOOKUP(U16Wrun[[#This Row],[Card]],results5136[],5,FALSE),999)</f>
        <v>999</v>
      </c>
      <c r="U45" s="3">
        <f>VLOOKUP(U16Wrun[[#This Row],[pos2.5136]],pointstable[],2,FALSE)</f>
        <v>0</v>
      </c>
    </row>
    <row r="46" spans="1:21" x14ac:dyDescent="0.25">
      <c r="A46" s="16">
        <v>80895</v>
      </c>
      <c r="B46" s="18" t="s">
        <v>120</v>
      </c>
      <c r="C46" s="3" t="s">
        <v>17</v>
      </c>
      <c r="D46" s="3">
        <v>3</v>
      </c>
      <c r="E4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27</v>
      </c>
      <c r="F46">
        <f>IFERROR(VLOOKUP(U16Wrun[[#This Row],[Card]],results5133[],4,FALSE),999)</f>
        <v>49</v>
      </c>
      <c r="G46">
        <f>VLOOKUP(U16Wrun[[#This Row],[pos1.5133]],pointstable[],2,FALSE)</f>
        <v>11</v>
      </c>
      <c r="H46">
        <f>IFERROR(VLOOKUP(U16Wrun[[#This Row],[Card]],results5133[],5,FALSE),999)</f>
        <v>48</v>
      </c>
      <c r="I46">
        <f>VLOOKUP(U16Wrun[[#This Row],[pos2.5133]],pointstable[],2,FALSE)</f>
        <v>12</v>
      </c>
      <c r="J46" s="3">
        <f>IFERROR(VLOOKUP(U16Wrun[[#This Row],[Card]],results5134[],4,FALSE),999)</f>
        <v>42</v>
      </c>
      <c r="K46" s="3">
        <f>VLOOKUP(U16Wrun[[#This Row],[pos1.5134]],pointstable[],2,FALSE)</f>
        <v>18</v>
      </c>
      <c r="L46" s="3">
        <f>IFERROR(VLOOKUP(U16Wrun[[#This Row],[Card]],results5134[],5,FALSE),999)</f>
        <v>999</v>
      </c>
      <c r="M46" s="3">
        <f>VLOOKUP(U16Wrun[[#This Row],[pos2.5134]],pointstable[],2,FALSE)</f>
        <v>0</v>
      </c>
      <c r="N46" s="3">
        <f>IFERROR(VLOOKUP(U16Wrun[[#This Row],[Card]],results5135[],4,FALSE),999)</f>
        <v>46</v>
      </c>
      <c r="O46" s="3">
        <f>VLOOKUP(U16Wrun[[#This Row],[pos1.5135]],pointstable[],2,FALSE)</f>
        <v>14</v>
      </c>
      <c r="P46" s="3">
        <f>IFERROR(VLOOKUP(U16Wrun[[#This Row],[Card]],results5135[],5,FALSE),999)</f>
        <v>49</v>
      </c>
      <c r="Q46" s="3">
        <f>VLOOKUP(U16Wrun[[#This Row],[pos2.5135]],pointstable[],2,FALSE)</f>
        <v>11</v>
      </c>
      <c r="R46" s="3">
        <f>IFERROR(VLOOKUP(U16Wrun[[#This Row],[Card]],results5136[],4,FALSE),999)</f>
        <v>36</v>
      </c>
      <c r="S46" s="3">
        <f>VLOOKUP(U16Wrun[[#This Row],[pos1.5136]],pointstable[],2,FALSE)</f>
        <v>24</v>
      </c>
      <c r="T46" s="3">
        <f>IFERROR(VLOOKUP(U16Wrun[[#This Row],[Card]],results5136[],5,FALSE),999)</f>
        <v>33</v>
      </c>
      <c r="U46" s="3">
        <f>VLOOKUP(U16Wrun[[#This Row],[pos2.5136]],pointstable[],2,FALSE)</f>
        <v>27</v>
      </c>
    </row>
    <row r="47" spans="1:21" x14ac:dyDescent="0.25">
      <c r="A47">
        <v>80880</v>
      </c>
      <c r="B47" t="s">
        <v>101</v>
      </c>
      <c r="C47" s="3" t="s">
        <v>14</v>
      </c>
      <c r="D47" s="3">
        <v>3</v>
      </c>
      <c r="E4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44</v>
      </c>
      <c r="F47">
        <f>IFERROR(VLOOKUP(U16Wrun[[#This Row],[Card]],results5133[],4,FALSE),999)</f>
        <v>23</v>
      </c>
      <c r="G47">
        <f>VLOOKUP(U16Wrun[[#This Row],[pos1.5133]],pointstable[],2,FALSE)</f>
        <v>44</v>
      </c>
      <c r="H47">
        <f>IFERROR(VLOOKUP(U16Wrun[[#This Row],[Card]],results5133[],5,FALSE),999)</f>
        <v>999</v>
      </c>
      <c r="I47">
        <f>VLOOKUP(U16Wrun[[#This Row],[pos2.5133]],pointstable[],2,FALSE)</f>
        <v>0</v>
      </c>
      <c r="J47" s="3">
        <f>IFERROR(VLOOKUP(U16Wrun[[#This Row],[Card]],results5134[],4,FALSE),999)</f>
        <v>999</v>
      </c>
      <c r="K47" s="3">
        <f>VLOOKUP(U16Wrun[[#This Row],[pos1.5134]],pointstable[],2,FALSE)</f>
        <v>0</v>
      </c>
      <c r="L47" s="3">
        <f>IFERROR(VLOOKUP(U16Wrun[[#This Row],[Card]],results5134[],5,FALSE),999)</f>
        <v>33</v>
      </c>
      <c r="M47" s="3">
        <f>VLOOKUP(U16Wrun[[#This Row],[pos2.5134]],pointstable[],2,FALSE)</f>
        <v>27</v>
      </c>
      <c r="N47" s="3">
        <f>IFERROR(VLOOKUP(U16Wrun[[#This Row],[Card]],results5135[],4,FALSE),999)</f>
        <v>31</v>
      </c>
      <c r="O47" s="3">
        <f>VLOOKUP(U16Wrun[[#This Row],[pos1.5135]],pointstable[],2,FALSE)</f>
        <v>29</v>
      </c>
      <c r="P47" s="3">
        <f>IFERROR(VLOOKUP(U16Wrun[[#This Row],[Card]],results5135[],5,FALSE),999)</f>
        <v>27</v>
      </c>
      <c r="Q47" s="3">
        <f>VLOOKUP(U16Wrun[[#This Row],[pos2.5135]],pointstable[],2,FALSE)</f>
        <v>34</v>
      </c>
      <c r="R47" s="3">
        <f>IFERROR(VLOOKUP(U16Wrun[[#This Row],[Card]],results5136[],4,FALSE),999)</f>
        <v>37</v>
      </c>
      <c r="S47" s="3">
        <f>VLOOKUP(U16Wrun[[#This Row],[pos1.5136]],pointstable[],2,FALSE)</f>
        <v>23</v>
      </c>
      <c r="T47" s="3">
        <f>IFERROR(VLOOKUP(U16Wrun[[#This Row],[Card]],results5136[],5,FALSE),999)</f>
        <v>26</v>
      </c>
      <c r="U47" s="3">
        <f>VLOOKUP(U16Wrun[[#This Row],[pos2.5136]],pointstable[],2,FALSE)</f>
        <v>36</v>
      </c>
    </row>
    <row r="48" spans="1:21" x14ac:dyDescent="0.25">
      <c r="A48">
        <v>77287</v>
      </c>
      <c r="B48" t="s">
        <v>118</v>
      </c>
      <c r="C48" s="3" t="s">
        <v>15</v>
      </c>
      <c r="D48" s="3">
        <v>2</v>
      </c>
      <c r="E4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44</v>
      </c>
      <c r="F48">
        <f>IFERROR(VLOOKUP(U16Wrun[[#This Row],[Card]],results5133[],4,FALSE),999)</f>
        <v>41</v>
      </c>
      <c r="G48">
        <f>VLOOKUP(U16Wrun[[#This Row],[pos1.5133]],pointstable[],2,FALSE)</f>
        <v>19</v>
      </c>
      <c r="H48">
        <f>IFERROR(VLOOKUP(U16Wrun[[#This Row],[Card]],results5133[],5,FALSE),999)</f>
        <v>43</v>
      </c>
      <c r="I48">
        <f>VLOOKUP(U16Wrun[[#This Row],[pos2.5133]],pointstable[],2,FALSE)</f>
        <v>17</v>
      </c>
      <c r="J48" s="3">
        <f>IFERROR(VLOOKUP(U16Wrun[[#This Row],[Card]],results5134[],4,FALSE),999)</f>
        <v>23</v>
      </c>
      <c r="K48" s="3">
        <f>VLOOKUP(U16Wrun[[#This Row],[pos1.5134]],pointstable[],2,FALSE)</f>
        <v>44</v>
      </c>
      <c r="L48" s="3">
        <f>IFERROR(VLOOKUP(U16Wrun[[#This Row],[Card]],results5134[],5,FALSE),999)</f>
        <v>25</v>
      </c>
      <c r="M48" s="3">
        <f>VLOOKUP(U16Wrun[[#This Row],[pos2.5134]],pointstable[],2,FALSE)</f>
        <v>38</v>
      </c>
      <c r="N48" s="3">
        <f>IFERROR(VLOOKUP(U16Wrun[[#This Row],[Card]],results5135[],4,FALSE),999)</f>
        <v>999</v>
      </c>
      <c r="O48" s="3">
        <f>VLOOKUP(U16Wrun[[#This Row],[pos1.5135]],pointstable[],2,FALSE)</f>
        <v>0</v>
      </c>
      <c r="P48" s="3">
        <f>IFERROR(VLOOKUP(U16Wrun[[#This Row],[Card]],results5135[],5,FALSE),999)</f>
        <v>999</v>
      </c>
      <c r="Q48" s="3">
        <f>VLOOKUP(U16Wrun[[#This Row],[pos2.5135]],pointstable[],2,FALSE)</f>
        <v>0</v>
      </c>
      <c r="R48" s="3">
        <f>IFERROR(VLOOKUP(U16Wrun[[#This Row],[Card]],results5136[],4,FALSE),999)</f>
        <v>999</v>
      </c>
      <c r="S48" s="3">
        <f>VLOOKUP(U16Wrun[[#This Row],[pos1.5136]],pointstable[],2,FALSE)</f>
        <v>0</v>
      </c>
      <c r="T48" s="3">
        <f>IFERROR(VLOOKUP(U16Wrun[[#This Row],[Card]],results5136[],5,FALSE),999)</f>
        <v>999</v>
      </c>
      <c r="U48" s="3">
        <f>VLOOKUP(U16Wrun[[#This Row],[pos2.5136]],pointstable[],2,FALSE)</f>
        <v>0</v>
      </c>
    </row>
    <row r="49" spans="1:21" x14ac:dyDescent="0.25">
      <c r="A49">
        <v>77306</v>
      </c>
      <c r="B49" t="s">
        <v>143</v>
      </c>
      <c r="C49" s="3" t="s">
        <v>50</v>
      </c>
      <c r="D49" s="3">
        <v>2</v>
      </c>
      <c r="E4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47</v>
      </c>
      <c r="F49">
        <f>IFERROR(VLOOKUP(U16Wrun[[#This Row],[Card]],results5133[],4,FALSE),999)</f>
        <v>42</v>
      </c>
      <c r="G49">
        <f>VLOOKUP(U16Wrun[[#This Row],[pos1.5133]],pointstable[],2,FALSE)</f>
        <v>18</v>
      </c>
      <c r="H49">
        <f>IFERROR(VLOOKUP(U16Wrun[[#This Row],[Card]],results5133[],5,FALSE),999)</f>
        <v>39</v>
      </c>
      <c r="I49">
        <f>VLOOKUP(U16Wrun[[#This Row],[pos2.5133]],pointstable[],2,FALSE)</f>
        <v>21</v>
      </c>
      <c r="J49" s="3">
        <f>IFERROR(VLOOKUP(U16Wrun[[#This Row],[Card]],results5134[],4,FALSE),999)</f>
        <v>22</v>
      </c>
      <c r="K49" s="3">
        <f>VLOOKUP(U16Wrun[[#This Row],[pos1.5134]],pointstable[],2,FALSE)</f>
        <v>47</v>
      </c>
      <c r="L49" s="3">
        <f>IFERROR(VLOOKUP(U16Wrun[[#This Row],[Card]],results5134[],5,FALSE),999)</f>
        <v>29</v>
      </c>
      <c r="M49" s="3">
        <f>VLOOKUP(U16Wrun[[#This Row],[pos2.5134]],pointstable[],2,FALSE)</f>
        <v>31</v>
      </c>
      <c r="N49" s="3">
        <f>IFERROR(VLOOKUP(U16Wrun[[#This Row],[Card]],results5135[],4,FALSE),999)</f>
        <v>30</v>
      </c>
      <c r="O49" s="3">
        <f>VLOOKUP(U16Wrun[[#This Row],[pos1.5135]],pointstable[],2,FALSE)</f>
        <v>30</v>
      </c>
      <c r="P49" s="3">
        <f>IFERROR(VLOOKUP(U16Wrun[[#This Row],[Card]],results5135[],5,FALSE),999)</f>
        <v>999</v>
      </c>
      <c r="Q49" s="3">
        <f>VLOOKUP(U16Wrun[[#This Row],[pos2.5135]],pointstable[],2,FALSE)</f>
        <v>0</v>
      </c>
      <c r="R49" s="3">
        <f>IFERROR(VLOOKUP(U16Wrun[[#This Row],[Card]],results5136[],4,FALSE),999)</f>
        <v>38</v>
      </c>
      <c r="S49" s="3">
        <f>VLOOKUP(U16Wrun[[#This Row],[pos1.5136]],pointstable[],2,FALSE)</f>
        <v>22</v>
      </c>
      <c r="T49" s="3">
        <f>IFERROR(VLOOKUP(U16Wrun[[#This Row],[Card]],results5136[],5,FALSE),999)</f>
        <v>44</v>
      </c>
      <c r="U49" s="3">
        <f>VLOOKUP(U16Wrun[[#This Row],[pos2.5136]],pointstable[],2,FALSE)</f>
        <v>16</v>
      </c>
    </row>
    <row r="50" spans="1:21" x14ac:dyDescent="0.25">
      <c r="A50">
        <v>85771</v>
      </c>
      <c r="B50" t="s">
        <v>134</v>
      </c>
      <c r="C50" s="3" t="s">
        <v>14</v>
      </c>
      <c r="D50" s="3">
        <v>2</v>
      </c>
      <c r="E5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30</v>
      </c>
      <c r="F50">
        <f>IFERROR(VLOOKUP(U16Wrun[[#This Row],[Card]],results5133[],4,FALSE),999)</f>
        <v>45</v>
      </c>
      <c r="G50">
        <f>VLOOKUP(U16Wrun[[#This Row],[pos1.5133]],pointstable[],2,FALSE)</f>
        <v>15</v>
      </c>
      <c r="H50">
        <f>IFERROR(VLOOKUP(U16Wrun[[#This Row],[Card]],results5133[],5,FALSE),999)</f>
        <v>35</v>
      </c>
      <c r="I50">
        <f>VLOOKUP(U16Wrun[[#This Row],[pos2.5133]],pointstable[],2,FALSE)</f>
        <v>25</v>
      </c>
      <c r="J50" s="3">
        <f>IFERROR(VLOOKUP(U16Wrun[[#This Row],[Card]],results5134[],4,FALSE),999)</f>
        <v>39</v>
      </c>
      <c r="K50" s="3">
        <f>VLOOKUP(U16Wrun[[#This Row],[pos1.5134]],pointstable[],2,FALSE)</f>
        <v>21</v>
      </c>
      <c r="L50" s="3">
        <f>IFERROR(VLOOKUP(U16Wrun[[#This Row],[Card]],results5134[],5,FALSE),999)</f>
        <v>999</v>
      </c>
      <c r="M50" s="3">
        <f>VLOOKUP(U16Wrun[[#This Row],[pos2.5134]],pointstable[],2,FALSE)</f>
        <v>0</v>
      </c>
      <c r="N50" s="3">
        <f>IFERROR(VLOOKUP(U16Wrun[[#This Row],[Card]],results5135[],4,FALSE),999)</f>
        <v>51</v>
      </c>
      <c r="O50" s="3">
        <f>VLOOKUP(U16Wrun[[#This Row],[pos1.5135]],pointstable[],2,FALSE)</f>
        <v>9</v>
      </c>
      <c r="P50" s="3">
        <f>IFERROR(VLOOKUP(U16Wrun[[#This Row],[Card]],results5135[],5,FALSE),999)</f>
        <v>46</v>
      </c>
      <c r="Q50" s="3">
        <f>VLOOKUP(U16Wrun[[#This Row],[pos2.5135]],pointstable[],2,FALSE)</f>
        <v>14</v>
      </c>
      <c r="R50" s="3">
        <f>IFERROR(VLOOKUP(U16Wrun[[#This Row],[Card]],results5136[],4,FALSE),999)</f>
        <v>47</v>
      </c>
      <c r="S50" s="3">
        <f>VLOOKUP(U16Wrun[[#This Row],[pos1.5136]],pointstable[],2,FALSE)</f>
        <v>13</v>
      </c>
      <c r="T50" s="3">
        <f>IFERROR(VLOOKUP(U16Wrun[[#This Row],[Card]],results5136[],5,FALSE),999)</f>
        <v>30</v>
      </c>
      <c r="U50" s="3">
        <f>VLOOKUP(U16Wrun[[#This Row],[pos2.5136]],pointstable[],2,FALSE)</f>
        <v>30</v>
      </c>
    </row>
    <row r="51" spans="1:21" x14ac:dyDescent="0.25">
      <c r="A51">
        <v>85769</v>
      </c>
      <c r="B51" t="s">
        <v>135</v>
      </c>
      <c r="C51" s="3" t="s">
        <v>14</v>
      </c>
      <c r="D51" s="3">
        <v>2</v>
      </c>
      <c r="E5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36</v>
      </c>
      <c r="F51">
        <f>IFERROR(VLOOKUP(U16Wrun[[#This Row],[Card]],results5133[],4,FALSE),999)</f>
        <v>40</v>
      </c>
      <c r="G51">
        <f>VLOOKUP(U16Wrun[[#This Row],[pos1.5133]],pointstable[],2,FALSE)</f>
        <v>20</v>
      </c>
      <c r="H51">
        <f>IFERROR(VLOOKUP(U16Wrun[[#This Row],[Card]],results5133[],5,FALSE),999)</f>
        <v>999</v>
      </c>
      <c r="I51">
        <f>VLOOKUP(U16Wrun[[#This Row],[pos2.5133]],pointstable[],2,FALSE)</f>
        <v>0</v>
      </c>
      <c r="J51" s="3">
        <f>IFERROR(VLOOKUP(U16Wrun[[#This Row],[Card]],results5134[],4,FALSE),999)</f>
        <v>26</v>
      </c>
      <c r="K51" s="3">
        <f>VLOOKUP(U16Wrun[[#This Row],[pos1.5134]],pointstable[],2,FALSE)</f>
        <v>36</v>
      </c>
      <c r="L51" s="3">
        <f>IFERROR(VLOOKUP(U16Wrun[[#This Row],[Card]],results5134[],5,FALSE),999)</f>
        <v>39</v>
      </c>
      <c r="M51" s="3">
        <f>VLOOKUP(U16Wrun[[#This Row],[pos2.5134]],pointstable[],2,FALSE)</f>
        <v>21</v>
      </c>
      <c r="N51" s="3">
        <f>IFERROR(VLOOKUP(U16Wrun[[#This Row],[Card]],results5135[],4,FALSE),999)</f>
        <v>44</v>
      </c>
      <c r="O51" s="3">
        <f>VLOOKUP(U16Wrun[[#This Row],[pos1.5135]],pointstable[],2,FALSE)</f>
        <v>16</v>
      </c>
      <c r="P51" s="3">
        <f>IFERROR(VLOOKUP(U16Wrun[[#This Row],[Card]],results5135[],5,FALSE),999)</f>
        <v>42</v>
      </c>
      <c r="Q51" s="3">
        <f>VLOOKUP(U16Wrun[[#This Row],[pos2.5135]],pointstable[],2,FALSE)</f>
        <v>18</v>
      </c>
      <c r="R51" s="3">
        <f>IFERROR(VLOOKUP(U16Wrun[[#This Row],[Card]],results5136[],4,FALSE),999)</f>
        <v>39</v>
      </c>
      <c r="S51" s="3">
        <f>VLOOKUP(U16Wrun[[#This Row],[pos1.5136]],pointstable[],2,FALSE)</f>
        <v>21</v>
      </c>
      <c r="T51" s="3">
        <f>IFERROR(VLOOKUP(U16Wrun[[#This Row],[Card]],results5136[],5,FALSE),999)</f>
        <v>28</v>
      </c>
      <c r="U51" s="3">
        <f>VLOOKUP(U16Wrun[[#This Row],[pos2.5136]],pointstable[],2,FALSE)</f>
        <v>32</v>
      </c>
    </row>
    <row r="52" spans="1:21" x14ac:dyDescent="0.25">
      <c r="A52">
        <v>74981</v>
      </c>
      <c r="B52" t="s">
        <v>124</v>
      </c>
      <c r="C52" s="3" t="s">
        <v>22</v>
      </c>
      <c r="D52" s="3">
        <v>2</v>
      </c>
      <c r="E5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110</v>
      </c>
      <c r="F52">
        <f>IFERROR(VLOOKUP(U16Wrun[[#This Row],[Card]],results5133[],4,FALSE),999)</f>
        <v>29</v>
      </c>
      <c r="G52">
        <f>VLOOKUP(U16Wrun[[#This Row],[pos1.5133]],pointstable[],2,FALSE)</f>
        <v>31</v>
      </c>
      <c r="H52">
        <f>IFERROR(VLOOKUP(U16Wrun[[#This Row],[Card]],results5133[],5,FALSE),999)</f>
        <v>25</v>
      </c>
      <c r="I52">
        <f>VLOOKUP(U16Wrun[[#This Row],[pos2.5133]],pointstable[],2,FALSE)</f>
        <v>38</v>
      </c>
      <c r="J52" s="3">
        <f>IFERROR(VLOOKUP(U16Wrun[[#This Row],[Card]],results5134[],4,FALSE),999)</f>
        <v>999</v>
      </c>
      <c r="K52" s="3">
        <f>VLOOKUP(U16Wrun[[#This Row],[pos1.5134]],pointstable[],2,FALSE)</f>
        <v>0</v>
      </c>
      <c r="L52" s="3">
        <f>IFERROR(VLOOKUP(U16Wrun[[#This Row],[Card]],results5134[],5,FALSE),999)</f>
        <v>27</v>
      </c>
      <c r="M52" s="3">
        <f>VLOOKUP(U16Wrun[[#This Row],[pos2.5134]],pointstable[],2,FALSE)</f>
        <v>34</v>
      </c>
      <c r="N52" s="3">
        <f>IFERROR(VLOOKUP(U16Wrun[[#This Row],[Card]],results5135[],4,FALSE),999)</f>
        <v>12</v>
      </c>
      <c r="O52" s="3">
        <f>VLOOKUP(U16Wrun[[#This Row],[pos1.5135]],pointstable[],2,FALSE)</f>
        <v>110</v>
      </c>
      <c r="P52" s="3">
        <f>IFERROR(VLOOKUP(U16Wrun[[#This Row],[Card]],results5135[],5,FALSE),999)</f>
        <v>999</v>
      </c>
      <c r="Q52" s="3">
        <f>VLOOKUP(U16Wrun[[#This Row],[pos2.5135]],pointstable[],2,FALSE)</f>
        <v>0</v>
      </c>
      <c r="R52" s="3">
        <f>IFERROR(VLOOKUP(U16Wrun[[#This Row],[Card]],results5136[],4,FALSE),999)</f>
        <v>29</v>
      </c>
      <c r="S52" s="3">
        <f>VLOOKUP(U16Wrun[[#This Row],[pos1.5136]],pointstable[],2,FALSE)</f>
        <v>31</v>
      </c>
      <c r="T52" s="3">
        <f>IFERROR(VLOOKUP(U16Wrun[[#This Row],[Card]],results5136[],5,FALSE),999)</f>
        <v>27</v>
      </c>
      <c r="U52" s="3">
        <f>VLOOKUP(U16Wrun[[#This Row],[pos2.5136]],pointstable[],2,FALSE)</f>
        <v>34</v>
      </c>
    </row>
    <row r="53" spans="1:21" x14ac:dyDescent="0.25">
      <c r="A53">
        <v>78412</v>
      </c>
      <c r="B53" t="s">
        <v>126</v>
      </c>
      <c r="C53" s="3" t="s">
        <v>28</v>
      </c>
      <c r="D53" s="3">
        <v>3</v>
      </c>
      <c r="E5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28</v>
      </c>
      <c r="F53">
        <f>IFERROR(VLOOKUP(U16Wrun[[#This Row],[Card]],results5133[],4,FALSE),999)</f>
        <v>999</v>
      </c>
      <c r="G53">
        <f>VLOOKUP(U16Wrun[[#This Row],[pos1.5133]],pointstable[],2,FALSE)</f>
        <v>0</v>
      </c>
      <c r="H53">
        <f>IFERROR(VLOOKUP(U16Wrun[[#This Row],[Card]],results5133[],5,FALSE),999)</f>
        <v>999</v>
      </c>
      <c r="I53">
        <f>VLOOKUP(U16Wrun[[#This Row],[pos2.5133]],pointstable[],2,FALSE)</f>
        <v>0</v>
      </c>
      <c r="J53" s="3">
        <f>IFERROR(VLOOKUP(U16Wrun[[#This Row],[Card]],results5134[],4,FALSE),999)</f>
        <v>32</v>
      </c>
      <c r="K53" s="3">
        <f>VLOOKUP(U16Wrun[[#This Row],[pos1.5134]],pointstable[],2,FALSE)</f>
        <v>28</v>
      </c>
      <c r="L53" s="3">
        <f>IFERROR(VLOOKUP(U16Wrun[[#This Row],[Card]],results5134[],5,FALSE),999)</f>
        <v>41</v>
      </c>
      <c r="M53" s="3">
        <f>VLOOKUP(U16Wrun[[#This Row],[pos2.5134]],pointstable[],2,FALSE)</f>
        <v>19</v>
      </c>
      <c r="N53" s="3">
        <f>IFERROR(VLOOKUP(U16Wrun[[#This Row],[Card]],results5135[],4,FALSE),999)</f>
        <v>40</v>
      </c>
      <c r="O53" s="3">
        <f>VLOOKUP(U16Wrun[[#This Row],[pos1.5135]],pointstable[],2,FALSE)</f>
        <v>20</v>
      </c>
      <c r="P53" s="3">
        <f>IFERROR(VLOOKUP(U16Wrun[[#This Row],[Card]],results5135[],5,FALSE),999)</f>
        <v>40</v>
      </c>
      <c r="Q53" s="3">
        <f>VLOOKUP(U16Wrun[[#This Row],[pos2.5135]],pointstable[],2,FALSE)</f>
        <v>20</v>
      </c>
      <c r="R53" s="3">
        <f>IFERROR(VLOOKUP(U16Wrun[[#This Row],[Card]],results5136[],4,FALSE),999)</f>
        <v>50</v>
      </c>
      <c r="S53" s="3">
        <f>VLOOKUP(U16Wrun[[#This Row],[pos1.5136]],pointstable[],2,FALSE)</f>
        <v>10</v>
      </c>
      <c r="T53" s="3">
        <f>IFERROR(VLOOKUP(U16Wrun[[#This Row],[Card]],results5136[],5,FALSE),999)</f>
        <v>43</v>
      </c>
      <c r="U53" s="3">
        <f>VLOOKUP(U16Wrun[[#This Row],[pos2.5136]],pointstable[],2,FALSE)</f>
        <v>17</v>
      </c>
    </row>
    <row r="54" spans="1:21" x14ac:dyDescent="0.25">
      <c r="A54">
        <v>80889</v>
      </c>
      <c r="B54" t="s">
        <v>139</v>
      </c>
      <c r="C54" s="3" t="s">
        <v>17</v>
      </c>
      <c r="D54" s="3">
        <v>3</v>
      </c>
      <c r="E5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31</v>
      </c>
      <c r="F54">
        <f>IFERROR(VLOOKUP(U16Wrun[[#This Row],[Card]],results5133[],4,FALSE),999)</f>
        <v>37</v>
      </c>
      <c r="G54">
        <f>VLOOKUP(U16Wrun[[#This Row],[pos1.5133]],pointstable[],2,FALSE)</f>
        <v>23</v>
      </c>
      <c r="H54">
        <f>IFERROR(VLOOKUP(U16Wrun[[#This Row],[Card]],results5133[],5,FALSE),999)</f>
        <v>33</v>
      </c>
      <c r="I54">
        <f>VLOOKUP(U16Wrun[[#This Row],[pos2.5133]],pointstable[],2,FALSE)</f>
        <v>27</v>
      </c>
      <c r="J54" s="3">
        <f>IFERROR(VLOOKUP(U16Wrun[[#This Row],[Card]],results5134[],4,FALSE),999)</f>
        <v>46</v>
      </c>
      <c r="K54" s="3">
        <f>VLOOKUP(U16Wrun[[#This Row],[pos1.5134]],pointstable[],2,FALSE)</f>
        <v>14</v>
      </c>
      <c r="L54" s="3">
        <f>IFERROR(VLOOKUP(U16Wrun[[#This Row],[Card]],results5134[],5,FALSE),999)</f>
        <v>999</v>
      </c>
      <c r="M54" s="3">
        <f>VLOOKUP(U16Wrun[[#This Row],[pos2.5134]],pointstable[],2,FALSE)</f>
        <v>0</v>
      </c>
      <c r="N54" s="3">
        <f>IFERROR(VLOOKUP(U16Wrun[[#This Row],[Card]],results5135[],4,FALSE),999)</f>
        <v>29</v>
      </c>
      <c r="O54" s="3">
        <f>VLOOKUP(U16Wrun[[#This Row],[pos1.5135]],pointstable[],2,FALSE)</f>
        <v>31</v>
      </c>
      <c r="P54" s="3">
        <f>IFERROR(VLOOKUP(U16Wrun[[#This Row],[Card]],results5135[],5,FALSE),999)</f>
        <v>32</v>
      </c>
      <c r="Q54" s="3">
        <f>VLOOKUP(U16Wrun[[#This Row],[pos2.5135]],pointstable[],2,FALSE)</f>
        <v>28</v>
      </c>
      <c r="R54" s="3">
        <f>IFERROR(VLOOKUP(U16Wrun[[#This Row],[Card]],results5136[],4,FALSE),999)</f>
        <v>49</v>
      </c>
      <c r="S54" s="3">
        <f>VLOOKUP(U16Wrun[[#This Row],[pos1.5136]],pointstable[],2,FALSE)</f>
        <v>11</v>
      </c>
      <c r="T54" s="3">
        <f>IFERROR(VLOOKUP(U16Wrun[[#This Row],[Card]],results5136[],5,FALSE),999)</f>
        <v>38</v>
      </c>
      <c r="U54" s="3">
        <f>VLOOKUP(U16Wrun[[#This Row],[pos2.5136]],pointstable[],2,FALSE)</f>
        <v>22</v>
      </c>
    </row>
    <row r="55" spans="1:21" x14ac:dyDescent="0.25">
      <c r="A55">
        <v>81195</v>
      </c>
      <c r="B55" t="s">
        <v>176</v>
      </c>
      <c r="C55" s="3" t="s">
        <v>17</v>
      </c>
      <c r="D55" s="3">
        <v>3</v>
      </c>
      <c r="E5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</v>
      </c>
      <c r="F55">
        <f>IFERROR(VLOOKUP(U16Wrun[[#This Row],[Card]],results5133[],4,FALSE),999)</f>
        <v>54</v>
      </c>
      <c r="G55">
        <f>VLOOKUP(U16Wrun[[#This Row],[pos1.5133]],pointstable[],2,FALSE)</f>
        <v>6</v>
      </c>
      <c r="H55">
        <f>IFERROR(VLOOKUP(U16Wrun[[#This Row],[Card]],results5133[],5,FALSE),999)</f>
        <v>50</v>
      </c>
      <c r="I55">
        <f>VLOOKUP(U16Wrun[[#This Row],[pos2.5133]],pointstable[],2,FALSE)</f>
        <v>10</v>
      </c>
      <c r="J55" s="3">
        <f>IFERROR(VLOOKUP(U16Wrun[[#This Row],[Card]],results5134[],4,FALSE),999)</f>
        <v>35</v>
      </c>
      <c r="K55" s="3">
        <f>VLOOKUP(U16Wrun[[#This Row],[pos1.5134]],pointstable[],2,FALSE)</f>
        <v>25</v>
      </c>
      <c r="L55" s="3">
        <f>IFERROR(VLOOKUP(U16Wrun[[#This Row],[Card]],results5134[],5,FALSE),999)</f>
        <v>999</v>
      </c>
      <c r="M55" s="3">
        <f>VLOOKUP(U16Wrun[[#This Row],[pos2.5134]],pointstable[],2,FALSE)</f>
        <v>0</v>
      </c>
      <c r="N55" s="3">
        <f>IFERROR(VLOOKUP(U16Wrun[[#This Row],[Card]],results5135[],4,FALSE),999)</f>
        <v>36</v>
      </c>
      <c r="O55" s="3">
        <f>VLOOKUP(U16Wrun[[#This Row],[pos1.5135]],pointstable[],2,FALSE)</f>
        <v>24</v>
      </c>
      <c r="P55" s="3">
        <f>IFERROR(VLOOKUP(U16Wrun[[#This Row],[Card]],results5135[],5,FALSE),999)</f>
        <v>37</v>
      </c>
      <c r="Q55" s="3">
        <f>VLOOKUP(U16Wrun[[#This Row],[pos2.5135]],pointstable[],2,FALSE)</f>
        <v>23</v>
      </c>
      <c r="R55" s="3">
        <f>IFERROR(VLOOKUP(U16Wrun[[#This Row],[Card]],results5136[],4,FALSE),999)</f>
        <v>47</v>
      </c>
      <c r="S55" s="3">
        <f>VLOOKUP(U16Wrun[[#This Row],[pos1.5136]],pointstable[],2,FALSE)</f>
        <v>13</v>
      </c>
      <c r="T55" s="3">
        <f>IFERROR(VLOOKUP(U16Wrun[[#This Row],[Card]],results5136[],5,FALSE),999)</f>
        <v>40</v>
      </c>
      <c r="U55" s="3">
        <f>VLOOKUP(U16Wrun[[#This Row],[pos2.5136]],pointstable[],2,FALSE)</f>
        <v>20</v>
      </c>
    </row>
    <row r="56" spans="1:21" x14ac:dyDescent="0.25">
      <c r="A56">
        <v>82165</v>
      </c>
      <c r="B56" t="s">
        <v>123</v>
      </c>
      <c r="C56" s="3" t="s">
        <v>49</v>
      </c>
      <c r="D56" s="3">
        <v>3</v>
      </c>
      <c r="E5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30</v>
      </c>
      <c r="F56">
        <f>IFERROR(VLOOKUP(U16Wrun[[#This Row],[Card]],results5133[],4,FALSE),999)</f>
        <v>46</v>
      </c>
      <c r="G56">
        <f>VLOOKUP(U16Wrun[[#This Row],[pos1.5133]],pointstable[],2,FALSE)</f>
        <v>14</v>
      </c>
      <c r="H56">
        <f>IFERROR(VLOOKUP(U16Wrun[[#This Row],[Card]],results5133[],5,FALSE),999)</f>
        <v>51</v>
      </c>
      <c r="I56">
        <f>VLOOKUP(U16Wrun[[#This Row],[pos2.5133]],pointstable[],2,FALSE)</f>
        <v>9</v>
      </c>
      <c r="J56" s="3">
        <f>IFERROR(VLOOKUP(U16Wrun[[#This Row],[Card]],results5134[],4,FALSE),999)</f>
        <v>30</v>
      </c>
      <c r="K56" s="3">
        <f>VLOOKUP(U16Wrun[[#This Row],[pos1.5134]],pointstable[],2,FALSE)</f>
        <v>30</v>
      </c>
      <c r="L56" s="3">
        <f>IFERROR(VLOOKUP(U16Wrun[[#This Row],[Card]],results5134[],5,FALSE),999)</f>
        <v>39</v>
      </c>
      <c r="M56" s="3">
        <f>VLOOKUP(U16Wrun[[#This Row],[pos2.5134]],pointstable[],2,FALSE)</f>
        <v>21</v>
      </c>
      <c r="N56" s="3">
        <f>IFERROR(VLOOKUP(U16Wrun[[#This Row],[Card]],results5135[],4,FALSE),999)</f>
        <v>41</v>
      </c>
      <c r="O56" s="3">
        <f>VLOOKUP(U16Wrun[[#This Row],[pos1.5135]],pointstable[],2,FALSE)</f>
        <v>19</v>
      </c>
      <c r="P56" s="3">
        <f>IFERROR(VLOOKUP(U16Wrun[[#This Row],[Card]],results5135[],5,FALSE),999)</f>
        <v>48</v>
      </c>
      <c r="Q56" s="3">
        <f>VLOOKUP(U16Wrun[[#This Row],[pos2.5135]],pointstable[],2,FALSE)</f>
        <v>12</v>
      </c>
      <c r="R56" s="3">
        <f>IFERROR(VLOOKUP(U16Wrun[[#This Row],[Card]],results5136[],4,FALSE),999)</f>
        <v>43</v>
      </c>
      <c r="S56" s="3">
        <f>VLOOKUP(U16Wrun[[#This Row],[pos1.5136]],pointstable[],2,FALSE)</f>
        <v>17</v>
      </c>
      <c r="T56" s="3">
        <f>IFERROR(VLOOKUP(U16Wrun[[#This Row],[Card]],results5136[],5,FALSE),999)</f>
        <v>999</v>
      </c>
      <c r="U56" s="3">
        <f>VLOOKUP(U16Wrun[[#This Row],[pos2.5136]],pointstable[],2,FALSE)</f>
        <v>0</v>
      </c>
    </row>
    <row r="57" spans="1:21" x14ac:dyDescent="0.25">
      <c r="A57">
        <v>80882</v>
      </c>
      <c r="B57" t="s">
        <v>128</v>
      </c>
      <c r="C57" s="3" t="s">
        <v>14</v>
      </c>
      <c r="D57" s="3">
        <v>3</v>
      </c>
      <c r="E5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29</v>
      </c>
      <c r="F57">
        <f>IFERROR(VLOOKUP(U16Wrun[[#This Row],[Card]],results5133[],4,FALSE),999)</f>
        <v>43</v>
      </c>
      <c r="G57">
        <f>VLOOKUP(U16Wrun[[#This Row],[pos1.5133]],pointstable[],2,FALSE)</f>
        <v>17</v>
      </c>
      <c r="H57">
        <f>IFERROR(VLOOKUP(U16Wrun[[#This Row],[Card]],results5133[],5,FALSE),999)</f>
        <v>40</v>
      </c>
      <c r="I57">
        <f>VLOOKUP(U16Wrun[[#This Row],[pos2.5133]],pointstable[],2,FALSE)</f>
        <v>20</v>
      </c>
      <c r="J57" s="3">
        <f>IFERROR(VLOOKUP(U16Wrun[[#This Row],[Card]],results5134[],4,FALSE),999)</f>
        <v>35</v>
      </c>
      <c r="K57" s="3">
        <f>VLOOKUP(U16Wrun[[#This Row],[pos1.5134]],pointstable[],2,FALSE)</f>
        <v>25</v>
      </c>
      <c r="L57" s="3">
        <f>IFERROR(VLOOKUP(U16Wrun[[#This Row],[Card]],results5134[],5,FALSE),999)</f>
        <v>999</v>
      </c>
      <c r="M57" s="3">
        <f>VLOOKUP(U16Wrun[[#This Row],[pos2.5134]],pointstable[],2,FALSE)</f>
        <v>0</v>
      </c>
      <c r="N57" s="3">
        <f>IFERROR(VLOOKUP(U16Wrun[[#This Row],[Card]],results5135[],4,FALSE),999)</f>
        <v>48</v>
      </c>
      <c r="O57" s="3">
        <f>VLOOKUP(U16Wrun[[#This Row],[pos1.5135]],pointstable[],2,FALSE)</f>
        <v>12</v>
      </c>
      <c r="P57" s="3">
        <f>IFERROR(VLOOKUP(U16Wrun[[#This Row],[Card]],results5135[],5,FALSE),999)</f>
        <v>43</v>
      </c>
      <c r="Q57" s="3">
        <f>VLOOKUP(U16Wrun[[#This Row],[pos2.5135]],pointstable[],2,FALSE)</f>
        <v>17</v>
      </c>
      <c r="R57" s="3">
        <f>IFERROR(VLOOKUP(U16Wrun[[#This Row],[Card]],results5136[],4,FALSE),999)</f>
        <v>44</v>
      </c>
      <c r="S57" s="3">
        <f>VLOOKUP(U16Wrun[[#This Row],[pos1.5136]],pointstable[],2,FALSE)</f>
        <v>16</v>
      </c>
      <c r="T57" s="3">
        <f>IFERROR(VLOOKUP(U16Wrun[[#This Row],[Card]],results5136[],5,FALSE),999)</f>
        <v>31</v>
      </c>
      <c r="U57" s="3">
        <f>VLOOKUP(U16Wrun[[#This Row],[pos2.5136]],pointstable[],2,FALSE)</f>
        <v>29</v>
      </c>
    </row>
    <row r="58" spans="1:21" x14ac:dyDescent="0.25">
      <c r="A58">
        <v>77254</v>
      </c>
      <c r="B58" t="s">
        <v>158</v>
      </c>
      <c r="C58" s="3" t="s">
        <v>50</v>
      </c>
      <c r="D58" s="3">
        <v>2</v>
      </c>
      <c r="E5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25</v>
      </c>
      <c r="F58">
        <f>IFERROR(VLOOKUP(U16Wrun[[#This Row],[Card]],results5133[],4,FALSE),999)</f>
        <v>48</v>
      </c>
      <c r="G58">
        <f>VLOOKUP(U16Wrun[[#This Row],[pos1.5133]],pointstable[],2,FALSE)</f>
        <v>12</v>
      </c>
      <c r="H58">
        <f>IFERROR(VLOOKUP(U16Wrun[[#This Row],[Card]],results5133[],5,FALSE),999)</f>
        <v>47</v>
      </c>
      <c r="I58">
        <f>VLOOKUP(U16Wrun[[#This Row],[pos2.5133]],pointstable[],2,FALSE)</f>
        <v>13</v>
      </c>
      <c r="J58" s="3">
        <f>IFERROR(VLOOKUP(U16Wrun[[#This Row],[Card]],results5134[],4,FALSE),999)</f>
        <v>38</v>
      </c>
      <c r="K58" s="3">
        <f>VLOOKUP(U16Wrun[[#This Row],[pos1.5134]],pointstable[],2,FALSE)</f>
        <v>22</v>
      </c>
      <c r="L58" s="3">
        <f>IFERROR(VLOOKUP(U16Wrun[[#This Row],[Card]],results5134[],5,FALSE),999)</f>
        <v>999</v>
      </c>
      <c r="M58" s="3">
        <f>VLOOKUP(U16Wrun[[#This Row],[pos2.5134]],pointstable[],2,FALSE)</f>
        <v>0</v>
      </c>
      <c r="N58" s="3">
        <f>IFERROR(VLOOKUP(U16Wrun[[#This Row],[Card]],results5135[],4,FALSE),999)</f>
        <v>39</v>
      </c>
      <c r="O58" s="3">
        <f>VLOOKUP(U16Wrun[[#This Row],[pos1.5135]],pointstable[],2,FALSE)</f>
        <v>21</v>
      </c>
      <c r="P58" s="3">
        <f>IFERROR(VLOOKUP(U16Wrun[[#This Row],[Card]],results5135[],5,FALSE),999)</f>
        <v>35</v>
      </c>
      <c r="Q58" s="3">
        <f>VLOOKUP(U16Wrun[[#This Row],[pos2.5135]],pointstable[],2,FALSE)</f>
        <v>25</v>
      </c>
      <c r="R58" s="3">
        <f>IFERROR(VLOOKUP(U16Wrun[[#This Row],[Card]],results5136[],4,FALSE),999)</f>
        <v>999</v>
      </c>
      <c r="S58" s="3">
        <f>VLOOKUP(U16Wrun[[#This Row],[pos1.5136]],pointstable[],2,FALSE)</f>
        <v>0</v>
      </c>
      <c r="T58" s="3">
        <f>IFERROR(VLOOKUP(U16Wrun[[#This Row],[Card]],results5136[],5,FALSE),999)</f>
        <v>999</v>
      </c>
      <c r="U58" s="3">
        <f>VLOOKUP(U16Wrun[[#This Row],[pos2.5136]],pointstable[],2,FALSE)</f>
        <v>0</v>
      </c>
    </row>
    <row r="59" spans="1:21" x14ac:dyDescent="0.25">
      <c r="A59">
        <v>82059</v>
      </c>
      <c r="B59" t="s">
        <v>102</v>
      </c>
      <c r="C59" s="3" t="s">
        <v>14</v>
      </c>
      <c r="D59" s="3">
        <v>3</v>
      </c>
      <c r="E5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22</v>
      </c>
      <c r="F59">
        <f>IFERROR(VLOOKUP(U16Wrun[[#This Row],[Card]],results5133[],4,FALSE),999)</f>
        <v>51</v>
      </c>
      <c r="G59">
        <f>VLOOKUP(U16Wrun[[#This Row],[pos1.5133]],pointstable[],2,FALSE)</f>
        <v>9</v>
      </c>
      <c r="H59">
        <f>IFERROR(VLOOKUP(U16Wrun[[#This Row],[Card]],results5133[],5,FALSE),999)</f>
        <v>999</v>
      </c>
      <c r="I59">
        <f>VLOOKUP(U16Wrun[[#This Row],[pos2.5133]],pointstable[],2,FALSE)</f>
        <v>0</v>
      </c>
      <c r="J59" s="3">
        <f>IFERROR(VLOOKUP(U16Wrun[[#This Row],[Card]],results5134[],4,FALSE),999)</f>
        <v>44</v>
      </c>
      <c r="K59" s="3">
        <f>VLOOKUP(U16Wrun[[#This Row],[pos1.5134]],pointstable[],2,FALSE)</f>
        <v>16</v>
      </c>
      <c r="L59" s="3">
        <f>IFERROR(VLOOKUP(U16Wrun[[#This Row],[Card]],results5134[],5,FALSE),999)</f>
        <v>999</v>
      </c>
      <c r="M59" s="3">
        <f>VLOOKUP(U16Wrun[[#This Row],[pos2.5134]],pointstable[],2,FALSE)</f>
        <v>0</v>
      </c>
      <c r="N59" s="3">
        <f>IFERROR(VLOOKUP(U16Wrun[[#This Row],[Card]],results5135[],4,FALSE),999)</f>
        <v>999</v>
      </c>
      <c r="O59" s="3">
        <f>VLOOKUP(U16Wrun[[#This Row],[pos1.5135]],pointstable[],2,FALSE)</f>
        <v>0</v>
      </c>
      <c r="P59" s="3">
        <f>IFERROR(VLOOKUP(U16Wrun[[#This Row],[Card]],results5135[],5,FALSE),999)</f>
        <v>38</v>
      </c>
      <c r="Q59" s="3">
        <f>VLOOKUP(U16Wrun[[#This Row],[pos2.5135]],pointstable[],2,FALSE)</f>
        <v>22</v>
      </c>
      <c r="R59" s="3">
        <f>IFERROR(VLOOKUP(U16Wrun[[#This Row],[Card]],results5136[],4,FALSE),999)</f>
        <v>53</v>
      </c>
      <c r="S59" s="3">
        <f>VLOOKUP(U16Wrun[[#This Row],[pos1.5136]],pointstable[],2,FALSE)</f>
        <v>7</v>
      </c>
      <c r="T59" s="3">
        <f>IFERROR(VLOOKUP(U16Wrun[[#This Row],[Card]],results5136[],5,FALSE),999)</f>
        <v>41</v>
      </c>
      <c r="U59" s="3">
        <f>VLOOKUP(U16Wrun[[#This Row],[pos2.5136]],pointstable[],2,FALSE)</f>
        <v>19</v>
      </c>
    </row>
    <row r="60" spans="1:21" x14ac:dyDescent="0.25">
      <c r="A60">
        <v>88141</v>
      </c>
      <c r="B60" s="3" t="s">
        <v>150</v>
      </c>
      <c r="C60" s="3" t="s">
        <v>14</v>
      </c>
      <c r="D60" s="3">
        <v>3</v>
      </c>
      <c r="E6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24</v>
      </c>
      <c r="F60">
        <f>IFERROR(VLOOKUP(U16Wrun[[#This Row],[Card]],results5133[],4,FALSE),999)</f>
        <v>56</v>
      </c>
      <c r="G60">
        <f>VLOOKUP(U16Wrun[[#This Row],[pos1.5133]],pointstable[],2,FALSE)</f>
        <v>4</v>
      </c>
      <c r="H60">
        <f>IFERROR(VLOOKUP(U16Wrun[[#This Row],[Card]],results5133[],5,FALSE),999)</f>
        <v>38</v>
      </c>
      <c r="I60">
        <f>VLOOKUP(U16Wrun[[#This Row],[pos2.5133]],pointstable[],2,FALSE)</f>
        <v>22</v>
      </c>
      <c r="J60" s="3">
        <f>IFERROR(VLOOKUP(U16Wrun[[#This Row],[Card]],results5134[],4,FALSE),999)</f>
        <v>999</v>
      </c>
      <c r="K60" s="3">
        <f>VLOOKUP(U16Wrun[[#This Row],[pos1.5134]],pointstable[],2,FALSE)</f>
        <v>0</v>
      </c>
      <c r="L60" s="3">
        <f>IFERROR(VLOOKUP(U16Wrun[[#This Row],[Card]],results5134[],5,FALSE),999)</f>
        <v>43</v>
      </c>
      <c r="M60" s="3">
        <f>VLOOKUP(U16Wrun[[#This Row],[pos2.5134]],pointstable[],2,FALSE)</f>
        <v>17</v>
      </c>
      <c r="N60" s="3">
        <f>IFERROR(VLOOKUP(U16Wrun[[#This Row],[Card]],results5135[],4,FALSE),999)</f>
        <v>45</v>
      </c>
      <c r="O60" s="3">
        <f>VLOOKUP(U16Wrun[[#This Row],[pos1.5135]],pointstable[],2,FALSE)</f>
        <v>15</v>
      </c>
      <c r="P60" s="3">
        <f>IFERROR(VLOOKUP(U16Wrun[[#This Row],[Card]],results5135[],5,FALSE),999)</f>
        <v>36</v>
      </c>
      <c r="Q60" s="3">
        <f>VLOOKUP(U16Wrun[[#This Row],[pos2.5135]],pointstable[],2,FALSE)</f>
        <v>24</v>
      </c>
      <c r="R60" s="3">
        <f>IFERROR(VLOOKUP(U16Wrun[[#This Row],[Card]],results5136[],4,FALSE),999)</f>
        <v>51</v>
      </c>
      <c r="S60" s="3">
        <f>VLOOKUP(U16Wrun[[#This Row],[pos1.5136]],pointstable[],2,FALSE)</f>
        <v>9</v>
      </c>
      <c r="T60" s="3">
        <f>IFERROR(VLOOKUP(U16Wrun[[#This Row],[Card]],results5136[],5,FALSE),999)</f>
        <v>47</v>
      </c>
      <c r="U60" s="3">
        <f>VLOOKUP(U16Wrun[[#This Row],[pos2.5136]],pointstable[],2,FALSE)</f>
        <v>13</v>
      </c>
    </row>
    <row r="61" spans="1:21" x14ac:dyDescent="0.25">
      <c r="A61">
        <v>80911</v>
      </c>
      <c r="B61" t="s">
        <v>152</v>
      </c>
      <c r="C61" s="3" t="s">
        <v>16</v>
      </c>
      <c r="D61" s="3">
        <v>3</v>
      </c>
      <c r="E6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19</v>
      </c>
      <c r="F61">
        <f>IFERROR(VLOOKUP(U16Wrun[[#This Row],[Card]],results5133[],4,FALSE),999)</f>
        <v>50</v>
      </c>
      <c r="G61">
        <f>VLOOKUP(U16Wrun[[#This Row],[pos1.5133]],pointstable[],2,FALSE)</f>
        <v>10</v>
      </c>
      <c r="H61">
        <f>IFERROR(VLOOKUP(U16Wrun[[#This Row],[Card]],results5133[],5,FALSE),999)</f>
        <v>43</v>
      </c>
      <c r="I61">
        <f>VLOOKUP(U16Wrun[[#This Row],[pos2.5133]],pointstable[],2,FALSE)</f>
        <v>17</v>
      </c>
      <c r="J61" s="3">
        <f>IFERROR(VLOOKUP(U16Wrun[[#This Row],[Card]],results5134[],4,FALSE),999)</f>
        <v>41</v>
      </c>
      <c r="K61" s="3">
        <f>VLOOKUP(U16Wrun[[#This Row],[pos1.5134]],pointstable[],2,FALSE)</f>
        <v>19</v>
      </c>
      <c r="L61" s="3">
        <f>IFERROR(VLOOKUP(U16Wrun[[#This Row],[Card]],results5134[],5,FALSE),999)</f>
        <v>999</v>
      </c>
      <c r="M61" s="3">
        <f>VLOOKUP(U16Wrun[[#This Row],[pos2.5134]],pointstable[],2,FALSE)</f>
        <v>0</v>
      </c>
      <c r="N61" s="3">
        <f>IFERROR(VLOOKUP(U16Wrun[[#This Row],[Card]],results5135[],4,FALSE),999)</f>
        <v>47</v>
      </c>
      <c r="O61" s="3">
        <f>VLOOKUP(U16Wrun[[#This Row],[pos1.5135]],pointstable[],2,FALSE)</f>
        <v>13</v>
      </c>
      <c r="P61" s="3">
        <f>IFERROR(VLOOKUP(U16Wrun[[#This Row],[Card]],results5135[],5,FALSE),999)</f>
        <v>999</v>
      </c>
      <c r="Q61" s="3">
        <f>VLOOKUP(U16Wrun[[#This Row],[pos2.5135]],pointstable[],2,FALSE)</f>
        <v>0</v>
      </c>
      <c r="R61" s="3">
        <f>IFERROR(VLOOKUP(U16Wrun[[#This Row],[Card]],results5136[],4,FALSE),999)</f>
        <v>57</v>
      </c>
      <c r="S61" s="3">
        <f>VLOOKUP(U16Wrun[[#This Row],[pos1.5136]],pointstable[],2,FALSE)</f>
        <v>3</v>
      </c>
      <c r="T61" s="3">
        <f>IFERROR(VLOOKUP(U16Wrun[[#This Row],[Card]],results5136[],5,FALSE),999)</f>
        <v>46</v>
      </c>
      <c r="U61" s="3">
        <f>VLOOKUP(U16Wrun[[#This Row],[pos2.5136]],pointstable[],2,FALSE)</f>
        <v>14</v>
      </c>
    </row>
    <row r="62" spans="1:21" x14ac:dyDescent="0.25">
      <c r="A62">
        <v>76232</v>
      </c>
      <c r="B62" t="s">
        <v>145</v>
      </c>
      <c r="C62" s="3" t="s">
        <v>15</v>
      </c>
      <c r="D62" s="3">
        <v>3</v>
      </c>
      <c r="E6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29</v>
      </c>
      <c r="F62">
        <f>IFERROR(VLOOKUP(U16Wrun[[#This Row],[Card]],results5133[],4,FALSE),999)</f>
        <v>35</v>
      </c>
      <c r="G62">
        <f>VLOOKUP(U16Wrun[[#This Row],[pos1.5133]],pointstable[],2,FALSE)</f>
        <v>25</v>
      </c>
      <c r="H62">
        <f>IFERROR(VLOOKUP(U16Wrun[[#This Row],[Card]],results5133[],5,FALSE),999)</f>
        <v>49</v>
      </c>
      <c r="I62">
        <f>VLOOKUP(U16Wrun[[#This Row],[pos2.5133]],pointstable[],2,FALSE)</f>
        <v>11</v>
      </c>
      <c r="J62" s="3">
        <f>IFERROR(VLOOKUP(U16Wrun[[#This Row],[Card]],results5134[],4,FALSE),999)</f>
        <v>999</v>
      </c>
      <c r="K62" s="3">
        <f>VLOOKUP(U16Wrun[[#This Row],[pos1.5134]],pointstable[],2,FALSE)</f>
        <v>0</v>
      </c>
      <c r="L62" s="3">
        <f>IFERROR(VLOOKUP(U16Wrun[[#This Row],[Card]],results5134[],5,FALSE),999)</f>
        <v>31</v>
      </c>
      <c r="M62" s="3">
        <f>VLOOKUP(U16Wrun[[#This Row],[pos2.5134]],pointstable[],2,FALSE)</f>
        <v>29</v>
      </c>
      <c r="N62" s="3">
        <f>IFERROR(VLOOKUP(U16Wrun[[#This Row],[Card]],results5135[],4,FALSE),999)</f>
        <v>999</v>
      </c>
      <c r="O62" s="3">
        <f>VLOOKUP(U16Wrun[[#This Row],[pos1.5135]],pointstable[],2,FALSE)</f>
        <v>0</v>
      </c>
      <c r="P62" s="3">
        <f>IFERROR(VLOOKUP(U16Wrun[[#This Row],[Card]],results5135[],5,FALSE),999)</f>
        <v>999</v>
      </c>
      <c r="Q62" s="3">
        <f>VLOOKUP(U16Wrun[[#This Row],[pos2.5135]],pointstable[],2,FALSE)</f>
        <v>0</v>
      </c>
      <c r="R62" s="3">
        <f>IFERROR(VLOOKUP(U16Wrun[[#This Row],[Card]],results5136[],4,FALSE),999)</f>
        <v>40</v>
      </c>
      <c r="S62" s="3">
        <f>VLOOKUP(U16Wrun[[#This Row],[pos1.5136]],pointstable[],2,FALSE)</f>
        <v>20</v>
      </c>
      <c r="T62" s="3">
        <f>IFERROR(VLOOKUP(U16Wrun[[#This Row],[Card]],results5136[],5,FALSE),999)</f>
        <v>34</v>
      </c>
      <c r="U62" s="3">
        <f>VLOOKUP(U16Wrun[[#This Row],[pos2.5136]],pointstable[],2,FALSE)</f>
        <v>26</v>
      </c>
    </row>
    <row r="63" spans="1:21" x14ac:dyDescent="0.25">
      <c r="A63">
        <v>80879</v>
      </c>
      <c r="B63" t="s">
        <v>147</v>
      </c>
      <c r="C63" s="3" t="s">
        <v>14</v>
      </c>
      <c r="D63" s="3">
        <v>3</v>
      </c>
      <c r="E6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24</v>
      </c>
      <c r="F63">
        <f>IFERROR(VLOOKUP(U16Wrun[[#This Row],[Card]],results5133[],4,FALSE),999)</f>
        <v>55</v>
      </c>
      <c r="G63">
        <f>VLOOKUP(U16Wrun[[#This Row],[pos1.5133]],pointstable[],2,FALSE)</f>
        <v>5</v>
      </c>
      <c r="H63">
        <f>IFERROR(VLOOKUP(U16Wrun[[#This Row],[Card]],results5133[],5,FALSE),999)</f>
        <v>55</v>
      </c>
      <c r="I63">
        <f>VLOOKUP(U16Wrun[[#This Row],[pos2.5133]],pointstable[],2,FALSE)</f>
        <v>5</v>
      </c>
      <c r="J63" s="3">
        <f>IFERROR(VLOOKUP(U16Wrun[[#This Row],[Card]],results5134[],4,FALSE),999)</f>
        <v>45</v>
      </c>
      <c r="K63" s="3">
        <f>VLOOKUP(U16Wrun[[#This Row],[pos1.5134]],pointstable[],2,FALSE)</f>
        <v>15</v>
      </c>
      <c r="L63" s="3">
        <f>IFERROR(VLOOKUP(U16Wrun[[#This Row],[Card]],results5134[],5,FALSE),999)</f>
        <v>999</v>
      </c>
      <c r="M63" s="3">
        <f>VLOOKUP(U16Wrun[[#This Row],[pos2.5134]],pointstable[],2,FALSE)</f>
        <v>0</v>
      </c>
      <c r="N63" s="3">
        <f>IFERROR(VLOOKUP(U16Wrun[[#This Row],[Card]],results5135[],4,FALSE),999)</f>
        <v>53</v>
      </c>
      <c r="O63" s="3">
        <f>VLOOKUP(U16Wrun[[#This Row],[pos1.5135]],pointstable[],2,FALSE)</f>
        <v>7</v>
      </c>
      <c r="P63" s="3">
        <f>IFERROR(VLOOKUP(U16Wrun[[#This Row],[Card]],results5135[],5,FALSE),999)</f>
        <v>51</v>
      </c>
      <c r="Q63" s="3">
        <f>VLOOKUP(U16Wrun[[#This Row],[pos2.5135]],pointstable[],2,FALSE)</f>
        <v>9</v>
      </c>
      <c r="R63" s="3">
        <f>IFERROR(VLOOKUP(U16Wrun[[#This Row],[Card]],results5136[],4,FALSE),999)</f>
        <v>55</v>
      </c>
      <c r="S63" s="3">
        <f>VLOOKUP(U16Wrun[[#This Row],[pos1.5136]],pointstable[],2,FALSE)</f>
        <v>5</v>
      </c>
      <c r="T63" s="3">
        <f>IFERROR(VLOOKUP(U16Wrun[[#This Row],[Card]],results5136[],5,FALSE),999)</f>
        <v>36</v>
      </c>
      <c r="U63" s="3">
        <f>VLOOKUP(U16Wrun[[#This Row],[pos2.5136]],pointstable[],2,FALSE)</f>
        <v>24</v>
      </c>
    </row>
    <row r="64" spans="1:21" x14ac:dyDescent="0.25">
      <c r="A64">
        <v>80504</v>
      </c>
      <c r="B64" t="s">
        <v>156</v>
      </c>
      <c r="C64" s="3" t="s">
        <v>75</v>
      </c>
      <c r="D64" s="3">
        <v>3</v>
      </c>
      <c r="E6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22</v>
      </c>
      <c r="F64">
        <f>IFERROR(VLOOKUP(U16Wrun[[#This Row],[Card]],results5133[],4,FALSE),999)</f>
        <v>53</v>
      </c>
      <c r="G64">
        <f>VLOOKUP(U16Wrun[[#This Row],[pos1.5133]],pointstable[],2,FALSE)</f>
        <v>7</v>
      </c>
      <c r="H64">
        <f>IFERROR(VLOOKUP(U16Wrun[[#This Row],[Card]],results5133[],5,FALSE),999)</f>
        <v>54</v>
      </c>
      <c r="I64">
        <f>VLOOKUP(U16Wrun[[#This Row],[pos2.5133]],pointstable[],2,FALSE)</f>
        <v>6</v>
      </c>
      <c r="J64" s="3">
        <f>IFERROR(VLOOKUP(U16Wrun[[#This Row],[Card]],results5134[],4,FALSE),999)</f>
        <v>999</v>
      </c>
      <c r="K64" s="3">
        <f>VLOOKUP(U16Wrun[[#This Row],[pos1.5134]],pointstable[],2,FALSE)</f>
        <v>0</v>
      </c>
      <c r="L64" s="3">
        <f>IFERROR(VLOOKUP(U16Wrun[[#This Row],[Card]],results5134[],5,FALSE),999)</f>
        <v>44</v>
      </c>
      <c r="M64" s="3">
        <f>VLOOKUP(U16Wrun[[#This Row],[pos2.5134]],pointstable[],2,FALSE)</f>
        <v>16</v>
      </c>
      <c r="N64" s="3">
        <f>IFERROR(VLOOKUP(U16Wrun[[#This Row],[Card]],results5135[],4,FALSE),999)</f>
        <v>38</v>
      </c>
      <c r="O64" s="3">
        <f>VLOOKUP(U16Wrun[[#This Row],[pos1.5135]],pointstable[],2,FALSE)</f>
        <v>22</v>
      </c>
      <c r="P64" s="3">
        <f>IFERROR(VLOOKUP(U16Wrun[[#This Row],[Card]],results5135[],5,FALSE),999)</f>
        <v>45</v>
      </c>
      <c r="Q64" s="3">
        <f>VLOOKUP(U16Wrun[[#This Row],[pos2.5135]],pointstable[],2,FALSE)</f>
        <v>15</v>
      </c>
      <c r="R64" s="3">
        <f>IFERROR(VLOOKUP(U16Wrun[[#This Row],[Card]],results5136[],4,FALSE),999)</f>
        <v>52</v>
      </c>
      <c r="S64" s="3">
        <f>VLOOKUP(U16Wrun[[#This Row],[pos1.5136]],pointstable[],2,FALSE)</f>
        <v>8</v>
      </c>
      <c r="T64" s="3">
        <f>IFERROR(VLOOKUP(U16Wrun[[#This Row],[Card]],results5136[],5,FALSE),999)</f>
        <v>999</v>
      </c>
      <c r="U64" s="3">
        <f>VLOOKUP(U16Wrun[[#This Row],[pos2.5136]],pointstable[],2,FALSE)</f>
        <v>0</v>
      </c>
    </row>
    <row r="65" spans="1:21" x14ac:dyDescent="0.25">
      <c r="A65">
        <v>85538</v>
      </c>
      <c r="B65" t="s">
        <v>149</v>
      </c>
      <c r="C65" s="3" t="s">
        <v>28</v>
      </c>
      <c r="D65" s="3">
        <v>3</v>
      </c>
      <c r="E6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8</v>
      </c>
      <c r="F65">
        <f>IFERROR(VLOOKUP(U16Wrun[[#This Row],[Card]],results5133[],4,FALSE),999)</f>
        <v>62</v>
      </c>
      <c r="G65">
        <f>VLOOKUP(U16Wrun[[#This Row],[pos1.5133]],pointstable[],2,FALSE)</f>
        <v>0</v>
      </c>
      <c r="H65">
        <f>IFERROR(VLOOKUP(U16Wrun[[#This Row],[Card]],results5133[],5,FALSE),999)</f>
        <v>56</v>
      </c>
      <c r="I65">
        <f>VLOOKUP(U16Wrun[[#This Row],[pos2.5133]],pointstable[],2,FALSE)</f>
        <v>4</v>
      </c>
      <c r="J65" s="3">
        <f>IFERROR(VLOOKUP(U16Wrun[[#This Row],[Card]],results5134[],4,FALSE),999)</f>
        <v>999</v>
      </c>
      <c r="K65" s="3">
        <f>VLOOKUP(U16Wrun[[#This Row],[pos1.5134]],pointstable[],2,FALSE)</f>
        <v>0</v>
      </c>
      <c r="L65" s="3">
        <f>IFERROR(VLOOKUP(U16Wrun[[#This Row],[Card]],results5134[],5,FALSE),999)</f>
        <v>999</v>
      </c>
      <c r="M65" s="3">
        <f>VLOOKUP(U16Wrun[[#This Row],[pos2.5134]],pointstable[],2,FALSE)</f>
        <v>0</v>
      </c>
      <c r="N65" s="3">
        <f>IFERROR(VLOOKUP(U16Wrun[[#This Row],[Card]],results5135[],4,FALSE),999)</f>
        <v>55</v>
      </c>
      <c r="O65" s="3">
        <f>VLOOKUP(U16Wrun[[#This Row],[pos1.5135]],pointstable[],2,FALSE)</f>
        <v>5</v>
      </c>
      <c r="P65" s="3">
        <f>IFERROR(VLOOKUP(U16Wrun[[#This Row],[Card]],results5135[],5,FALSE),999)</f>
        <v>52</v>
      </c>
      <c r="Q65" s="3">
        <f>VLOOKUP(U16Wrun[[#This Row],[pos2.5135]],pointstable[],2,FALSE)</f>
        <v>8</v>
      </c>
      <c r="R65" s="3">
        <f>IFERROR(VLOOKUP(U16Wrun[[#This Row],[Card]],results5136[],4,FALSE),999)</f>
        <v>999</v>
      </c>
      <c r="S65" s="3">
        <f>VLOOKUP(U16Wrun[[#This Row],[pos1.5136]],pointstable[],2,FALSE)</f>
        <v>0</v>
      </c>
      <c r="T65" s="3">
        <f>IFERROR(VLOOKUP(U16Wrun[[#This Row],[Card]],results5136[],5,FALSE),999)</f>
        <v>999</v>
      </c>
      <c r="U65" s="3">
        <f>VLOOKUP(U16Wrun[[#This Row],[pos2.5136]],pointstable[],2,FALSE)</f>
        <v>0</v>
      </c>
    </row>
    <row r="66" spans="1:21" x14ac:dyDescent="0.25">
      <c r="A66">
        <v>78199</v>
      </c>
      <c r="B66" t="s">
        <v>137</v>
      </c>
      <c r="C66" s="3" t="s">
        <v>22</v>
      </c>
      <c r="D66" s="3">
        <v>2</v>
      </c>
      <c r="E6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</v>
      </c>
      <c r="F66">
        <f>IFERROR(VLOOKUP(U16Wrun[[#This Row],[Card]],results5133[],4,FALSE),999)</f>
        <v>63</v>
      </c>
      <c r="G66">
        <f>VLOOKUP(U16Wrun[[#This Row],[pos1.5133]],pointstable[],2,FALSE)</f>
        <v>0</v>
      </c>
      <c r="H66">
        <f>IFERROR(VLOOKUP(U16Wrun[[#This Row],[Card]],results5133[],5,FALSE),999)</f>
        <v>58</v>
      </c>
      <c r="I66">
        <f>VLOOKUP(U16Wrun[[#This Row],[pos2.5133]],pointstable[],2,FALSE)</f>
        <v>2</v>
      </c>
      <c r="J66" s="3">
        <f>IFERROR(VLOOKUP(U16Wrun[[#This Row],[Card]],results5134[],4,FALSE),999)</f>
        <v>999</v>
      </c>
      <c r="K66" s="3">
        <f>VLOOKUP(U16Wrun[[#This Row],[pos1.5134]],pointstable[],2,FALSE)</f>
        <v>0</v>
      </c>
      <c r="L66" s="3">
        <f>IFERROR(VLOOKUP(U16Wrun[[#This Row],[Card]],results5134[],5,FALSE),999)</f>
        <v>999</v>
      </c>
      <c r="M66" s="3">
        <f>VLOOKUP(U16Wrun[[#This Row],[pos2.5134]],pointstable[],2,FALSE)</f>
        <v>0</v>
      </c>
      <c r="N66" s="3">
        <f>IFERROR(VLOOKUP(U16Wrun[[#This Row],[Card]],results5135[],4,FALSE),999)</f>
        <v>66</v>
      </c>
      <c r="O66" s="3">
        <f>VLOOKUP(U16Wrun[[#This Row],[pos1.5135]],pointstable[],2,FALSE)</f>
        <v>0</v>
      </c>
      <c r="P66" s="3">
        <f>IFERROR(VLOOKUP(U16Wrun[[#This Row],[Card]],results5135[],5,FALSE),999)</f>
        <v>999</v>
      </c>
      <c r="Q66" s="3">
        <f>VLOOKUP(U16Wrun[[#This Row],[pos2.5135]],pointstable[],2,FALSE)</f>
        <v>0</v>
      </c>
      <c r="R66" s="3">
        <f>IFERROR(VLOOKUP(U16Wrun[[#This Row],[Card]],results5136[],4,FALSE),999)</f>
        <v>61</v>
      </c>
      <c r="S66" s="3">
        <f>VLOOKUP(U16Wrun[[#This Row],[pos1.5136]],pointstable[],2,FALSE)</f>
        <v>0</v>
      </c>
      <c r="T66" s="3">
        <f>IFERROR(VLOOKUP(U16Wrun[[#This Row],[Card]],results5136[],5,FALSE),999)</f>
        <v>999</v>
      </c>
      <c r="U66" s="3">
        <f>VLOOKUP(U16Wrun[[#This Row],[pos2.5136]],pointstable[],2,FALSE)</f>
        <v>0</v>
      </c>
    </row>
    <row r="67" spans="1:21" x14ac:dyDescent="0.25">
      <c r="A67">
        <v>77197</v>
      </c>
      <c r="B67" t="s">
        <v>141</v>
      </c>
      <c r="C67" s="3" t="s">
        <v>15</v>
      </c>
      <c r="D67" s="3">
        <v>2</v>
      </c>
      <c r="E6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</v>
      </c>
      <c r="F67">
        <f>IFERROR(VLOOKUP(U16Wrun[[#This Row],[Card]],results5133[],4,FALSE),999)</f>
        <v>58</v>
      </c>
      <c r="G67">
        <f>VLOOKUP(U16Wrun[[#This Row],[pos1.5133]],pointstable[],2,FALSE)</f>
        <v>2</v>
      </c>
      <c r="H67">
        <f>IFERROR(VLOOKUP(U16Wrun[[#This Row],[Card]],results5133[],5,FALSE),999)</f>
        <v>57</v>
      </c>
      <c r="I67">
        <f>VLOOKUP(U16Wrun[[#This Row],[pos2.5133]],pointstable[],2,FALSE)</f>
        <v>3</v>
      </c>
      <c r="J67" s="3">
        <f>IFERROR(VLOOKUP(U16Wrun[[#This Row],[Card]],results5134[],4,FALSE),999)</f>
        <v>999</v>
      </c>
      <c r="K67" s="3">
        <f>VLOOKUP(U16Wrun[[#This Row],[pos1.5134]],pointstable[],2,FALSE)</f>
        <v>0</v>
      </c>
      <c r="L67" s="3">
        <f>IFERROR(VLOOKUP(U16Wrun[[#This Row],[Card]],results5134[],5,FALSE),999)</f>
        <v>999</v>
      </c>
      <c r="M67" s="3">
        <f>VLOOKUP(U16Wrun[[#This Row],[pos2.5134]],pointstable[],2,FALSE)</f>
        <v>0</v>
      </c>
      <c r="N67" s="3">
        <f>IFERROR(VLOOKUP(U16Wrun[[#This Row],[Card]],results5135[],4,FALSE),999)</f>
        <v>65</v>
      </c>
      <c r="O67" s="3">
        <f>VLOOKUP(U16Wrun[[#This Row],[pos1.5135]],pointstable[],2,FALSE)</f>
        <v>0</v>
      </c>
      <c r="P67" s="3">
        <f>IFERROR(VLOOKUP(U16Wrun[[#This Row],[Card]],results5135[],5,FALSE),999)</f>
        <v>60</v>
      </c>
      <c r="Q67" s="3">
        <f>VLOOKUP(U16Wrun[[#This Row],[pos2.5135]],pointstable[],2,FALSE)</f>
        <v>1</v>
      </c>
      <c r="R67" s="3">
        <f>IFERROR(VLOOKUP(U16Wrun[[#This Row],[Card]],results5136[],4,FALSE),999)</f>
        <v>999</v>
      </c>
      <c r="S67" s="3">
        <f>VLOOKUP(U16Wrun[[#This Row],[pos1.5136]],pointstable[],2,FALSE)</f>
        <v>0</v>
      </c>
      <c r="T67" s="3">
        <f>IFERROR(VLOOKUP(U16Wrun[[#This Row],[Card]],results5136[],5,FALSE),999)</f>
        <v>999</v>
      </c>
      <c r="U67" s="3">
        <f>VLOOKUP(U16Wrun[[#This Row],[pos2.5136]],pointstable[],2,FALSE)</f>
        <v>0</v>
      </c>
    </row>
    <row r="68" spans="1:21" x14ac:dyDescent="0.25">
      <c r="A68">
        <v>77111</v>
      </c>
      <c r="B68" t="s">
        <v>177</v>
      </c>
      <c r="C68" s="3" t="s">
        <v>50</v>
      </c>
      <c r="D68" s="3">
        <v>2</v>
      </c>
      <c r="E6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7</v>
      </c>
      <c r="F68">
        <f>IFERROR(VLOOKUP(U16Wrun[[#This Row],[Card]],results5133[],4,FALSE),999)</f>
        <v>57</v>
      </c>
      <c r="G68">
        <f>VLOOKUP(U16Wrun[[#This Row],[pos1.5133]],pointstable[],2,FALSE)</f>
        <v>3</v>
      </c>
      <c r="H68">
        <f>IFERROR(VLOOKUP(U16Wrun[[#This Row],[Card]],results5133[],5,FALSE),999)</f>
        <v>999</v>
      </c>
      <c r="I68">
        <f>VLOOKUP(U16Wrun[[#This Row],[pos2.5133]],pointstable[],2,FALSE)</f>
        <v>0</v>
      </c>
      <c r="J68" s="3">
        <f>IFERROR(VLOOKUP(U16Wrun[[#This Row],[Card]],results5134[],4,FALSE),999)</f>
        <v>999</v>
      </c>
      <c r="K68" s="3">
        <f>VLOOKUP(U16Wrun[[#This Row],[pos1.5134]],pointstable[],2,FALSE)</f>
        <v>0</v>
      </c>
      <c r="L68" s="3">
        <f>IFERROR(VLOOKUP(U16Wrun[[#This Row],[Card]],results5134[],5,FALSE),999)</f>
        <v>999</v>
      </c>
      <c r="M68" s="3">
        <f>VLOOKUP(U16Wrun[[#This Row],[pos2.5134]],pointstable[],2,FALSE)</f>
        <v>0</v>
      </c>
      <c r="N68" s="3">
        <f>IFERROR(VLOOKUP(U16Wrun[[#This Row],[Card]],results5135[],4,FALSE),999)</f>
        <v>54</v>
      </c>
      <c r="O68" s="3">
        <f>VLOOKUP(U16Wrun[[#This Row],[pos1.5135]],pointstable[],2,FALSE)</f>
        <v>6</v>
      </c>
      <c r="P68" s="3">
        <f>IFERROR(VLOOKUP(U16Wrun[[#This Row],[Card]],results5135[],5,FALSE),999)</f>
        <v>53</v>
      </c>
      <c r="Q68" s="3">
        <f>VLOOKUP(U16Wrun[[#This Row],[pos2.5135]],pointstable[],2,FALSE)</f>
        <v>7</v>
      </c>
      <c r="R68" s="3">
        <f>IFERROR(VLOOKUP(U16Wrun[[#This Row],[Card]],results5136[],4,FALSE),999)</f>
        <v>60</v>
      </c>
      <c r="S68" s="3">
        <f>VLOOKUP(U16Wrun[[#This Row],[pos1.5136]],pointstable[],2,FALSE)</f>
        <v>1</v>
      </c>
      <c r="T68" s="3">
        <f>IFERROR(VLOOKUP(U16Wrun[[#This Row],[Card]],results5136[],5,FALSE),999)</f>
        <v>999</v>
      </c>
      <c r="U68" s="3">
        <f>VLOOKUP(U16Wrun[[#This Row],[pos2.5136]],pointstable[],2,FALSE)</f>
        <v>0</v>
      </c>
    </row>
    <row r="69" spans="1:21" x14ac:dyDescent="0.25">
      <c r="A69">
        <v>79092</v>
      </c>
      <c r="B69" t="s">
        <v>174</v>
      </c>
      <c r="C69" s="3" t="s">
        <v>49</v>
      </c>
      <c r="D69" s="3">
        <v>2</v>
      </c>
      <c r="E6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4</v>
      </c>
      <c r="F69">
        <f>IFERROR(VLOOKUP(U16Wrun[[#This Row],[Card]],results5133[],4,FALSE),999)</f>
        <v>65</v>
      </c>
      <c r="G69">
        <f>VLOOKUP(U16Wrun[[#This Row],[pos1.5133]],pointstable[],2,FALSE)</f>
        <v>0</v>
      </c>
      <c r="H69">
        <f>IFERROR(VLOOKUP(U16Wrun[[#This Row],[Card]],results5133[],5,FALSE),999)</f>
        <v>61</v>
      </c>
      <c r="I69">
        <f>VLOOKUP(U16Wrun[[#This Row],[pos2.5133]],pointstable[],2,FALSE)</f>
        <v>0</v>
      </c>
      <c r="J69" s="3">
        <f>IFERROR(VLOOKUP(U16Wrun[[#This Row],[Card]],results5134[],4,FALSE),999)</f>
        <v>999</v>
      </c>
      <c r="K69" s="3">
        <f>VLOOKUP(U16Wrun[[#This Row],[pos1.5134]],pointstable[],2,FALSE)</f>
        <v>0</v>
      </c>
      <c r="L69" s="3">
        <f>IFERROR(VLOOKUP(U16Wrun[[#This Row],[Card]],results5134[],5,FALSE),999)</f>
        <v>999</v>
      </c>
      <c r="M69" s="3">
        <f>VLOOKUP(U16Wrun[[#This Row],[pos2.5134]],pointstable[],2,FALSE)</f>
        <v>0</v>
      </c>
      <c r="N69" s="3">
        <f>IFERROR(VLOOKUP(U16Wrun[[#This Row],[Card]],results5135[],4,FALSE),999)</f>
        <v>56</v>
      </c>
      <c r="O69" s="3">
        <f>VLOOKUP(U16Wrun[[#This Row],[pos1.5135]],pointstable[],2,FALSE)</f>
        <v>4</v>
      </c>
      <c r="P69" s="3">
        <f>IFERROR(VLOOKUP(U16Wrun[[#This Row],[Card]],results5135[],5,FALSE),999)</f>
        <v>56</v>
      </c>
      <c r="Q69" s="3">
        <f>VLOOKUP(U16Wrun[[#This Row],[pos2.5135]],pointstable[],2,FALSE)</f>
        <v>4</v>
      </c>
      <c r="R69" s="3">
        <f>IFERROR(VLOOKUP(U16Wrun[[#This Row],[Card]],results5136[],4,FALSE),999)</f>
        <v>999</v>
      </c>
      <c r="S69" s="3">
        <f>VLOOKUP(U16Wrun[[#This Row],[pos1.5136]],pointstable[],2,FALSE)</f>
        <v>0</v>
      </c>
      <c r="T69" s="3">
        <f>IFERROR(VLOOKUP(U16Wrun[[#This Row],[Card]],results5136[],5,FALSE),999)</f>
        <v>999</v>
      </c>
      <c r="U69" s="3">
        <f>VLOOKUP(U16Wrun[[#This Row],[pos2.5136]],pointstable[],2,FALSE)</f>
        <v>0</v>
      </c>
    </row>
    <row r="70" spans="1:21" x14ac:dyDescent="0.25">
      <c r="A70">
        <v>78850</v>
      </c>
      <c r="B70" t="s">
        <v>154</v>
      </c>
      <c r="C70" s="3" t="s">
        <v>17</v>
      </c>
      <c r="D70" s="3">
        <v>2</v>
      </c>
      <c r="E7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8</v>
      </c>
      <c r="F70">
        <f>IFERROR(VLOOKUP(U16Wrun[[#This Row],[Card]],results5133[],4,FALSE),999)</f>
        <v>61</v>
      </c>
      <c r="G70">
        <f>VLOOKUP(U16Wrun[[#This Row],[pos1.5133]],pointstable[],2,FALSE)</f>
        <v>0</v>
      </c>
      <c r="H70">
        <f>IFERROR(VLOOKUP(U16Wrun[[#This Row],[Card]],results5133[],5,FALSE),999)</f>
        <v>52</v>
      </c>
      <c r="I70">
        <f>VLOOKUP(U16Wrun[[#This Row],[pos2.5133]],pointstable[],2,FALSE)</f>
        <v>8</v>
      </c>
      <c r="J70" s="3">
        <f>IFERROR(VLOOKUP(U16Wrun[[#This Row],[Card]],results5134[],4,FALSE),999)</f>
        <v>999</v>
      </c>
      <c r="K70" s="3">
        <f>VLOOKUP(U16Wrun[[#This Row],[pos1.5134]],pointstable[],2,FALSE)</f>
        <v>0</v>
      </c>
      <c r="L70" s="3">
        <f>IFERROR(VLOOKUP(U16Wrun[[#This Row],[Card]],results5134[],5,FALSE),999)</f>
        <v>999</v>
      </c>
      <c r="M70" s="3">
        <f>VLOOKUP(U16Wrun[[#This Row],[pos2.5134]],pointstable[],2,FALSE)</f>
        <v>0</v>
      </c>
      <c r="N70" s="3">
        <f>IFERROR(VLOOKUP(U16Wrun[[#This Row],[Card]],results5135[],4,FALSE),999)</f>
        <v>52</v>
      </c>
      <c r="O70" s="3">
        <f>VLOOKUP(U16Wrun[[#This Row],[pos1.5135]],pointstable[],2,FALSE)</f>
        <v>8</v>
      </c>
      <c r="P70" s="3">
        <f>IFERROR(VLOOKUP(U16Wrun[[#This Row],[Card]],results5135[],5,FALSE),999)</f>
        <v>999</v>
      </c>
      <c r="Q70" s="3">
        <f>VLOOKUP(U16Wrun[[#This Row],[pos2.5135]],pointstable[],2,FALSE)</f>
        <v>0</v>
      </c>
      <c r="R70" s="3">
        <f>IFERROR(VLOOKUP(U16Wrun[[#This Row],[Card]],results5136[],4,FALSE),999)</f>
        <v>62</v>
      </c>
      <c r="S70" s="3">
        <f>VLOOKUP(U16Wrun[[#This Row],[pos1.5136]],pointstable[],2,FALSE)</f>
        <v>0</v>
      </c>
      <c r="T70" s="3">
        <f>IFERROR(VLOOKUP(U16Wrun[[#This Row],[Card]],results5136[],5,FALSE),999)</f>
        <v>999</v>
      </c>
      <c r="U70" s="3">
        <f>VLOOKUP(U16Wrun[[#This Row],[pos2.5136]],pointstable[],2,FALSE)</f>
        <v>0</v>
      </c>
    </row>
    <row r="71" spans="1:21" x14ac:dyDescent="0.25">
      <c r="A71">
        <v>78252</v>
      </c>
      <c r="B71" t="s">
        <v>232</v>
      </c>
      <c r="C71" s="3" t="s">
        <v>18</v>
      </c>
      <c r="D71" s="3">
        <v>2</v>
      </c>
      <c r="E7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14</v>
      </c>
      <c r="F71">
        <f>IFERROR(VLOOKUP(U16Wrun[[#This Row],[Card]],results5133[],4,FALSE),999)</f>
        <v>59</v>
      </c>
      <c r="G71">
        <f>VLOOKUP(U16Wrun[[#This Row],[pos1.5133]],pointstable[],2,FALSE)</f>
        <v>1</v>
      </c>
      <c r="H71">
        <f>IFERROR(VLOOKUP(U16Wrun[[#This Row],[Card]],results5133[],5,FALSE),999)</f>
        <v>53</v>
      </c>
      <c r="I71">
        <f>VLOOKUP(U16Wrun[[#This Row],[pos2.5133]],pointstable[],2,FALSE)</f>
        <v>7</v>
      </c>
      <c r="J71" s="3">
        <f>IFERROR(VLOOKUP(U16Wrun[[#This Row],[Card]],results5134[],4,FALSE),999)</f>
        <v>999</v>
      </c>
      <c r="K71" s="3">
        <f>VLOOKUP(U16Wrun[[#This Row],[pos1.5134]],pointstable[],2,FALSE)</f>
        <v>0</v>
      </c>
      <c r="L71" s="3">
        <f>IFERROR(VLOOKUP(U16Wrun[[#This Row],[Card]],results5134[],5,FALSE),999)</f>
        <v>46</v>
      </c>
      <c r="M71" s="3">
        <f>VLOOKUP(U16Wrun[[#This Row],[pos2.5134]],pointstable[],2,FALSE)</f>
        <v>14</v>
      </c>
      <c r="N71" s="3">
        <f>IFERROR(VLOOKUP(U16Wrun[[#This Row],[Card]],results5135[],4,FALSE),999)</f>
        <v>58</v>
      </c>
      <c r="O71" s="3">
        <f>VLOOKUP(U16Wrun[[#This Row],[pos1.5135]],pointstable[],2,FALSE)</f>
        <v>2</v>
      </c>
      <c r="P71" s="3">
        <f>IFERROR(VLOOKUP(U16Wrun[[#This Row],[Card]],results5135[],5,FALSE),999)</f>
        <v>55</v>
      </c>
      <c r="Q71" s="3">
        <f>VLOOKUP(U16Wrun[[#This Row],[pos2.5135]],pointstable[],2,FALSE)</f>
        <v>5</v>
      </c>
      <c r="R71" s="3">
        <f>IFERROR(VLOOKUP(U16Wrun[[#This Row],[Card]],results5136[],4,FALSE),999)</f>
        <v>59</v>
      </c>
      <c r="S71" s="3">
        <f>VLOOKUP(U16Wrun[[#This Row],[pos1.5136]],pointstable[],2,FALSE)</f>
        <v>1</v>
      </c>
      <c r="T71" s="3">
        <f>IFERROR(VLOOKUP(U16Wrun[[#This Row],[Card]],results5136[],5,FALSE),999)</f>
        <v>51</v>
      </c>
      <c r="U71" s="3">
        <f>VLOOKUP(U16Wrun[[#This Row],[pos2.5136]],pointstable[],2,FALSE)</f>
        <v>9</v>
      </c>
    </row>
    <row r="72" spans="1:21" x14ac:dyDescent="0.25">
      <c r="A72">
        <v>78607</v>
      </c>
      <c r="B72" t="s">
        <v>122</v>
      </c>
      <c r="C72" s="3" t="s">
        <v>20</v>
      </c>
      <c r="D72" s="3">
        <v>2</v>
      </c>
      <c r="E7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31</v>
      </c>
      <c r="F72">
        <f>IFERROR(VLOOKUP(U16Wrun[[#This Row],[Card]],results5133[],4,FALSE),999)</f>
        <v>44</v>
      </c>
      <c r="G72">
        <f>VLOOKUP(U16Wrun[[#This Row],[pos1.5133]],pointstable[],2,FALSE)</f>
        <v>16</v>
      </c>
      <c r="H72">
        <f>IFERROR(VLOOKUP(U16Wrun[[#This Row],[Card]],results5133[],5,FALSE),999)</f>
        <v>999</v>
      </c>
      <c r="I72">
        <f>VLOOKUP(U16Wrun[[#This Row],[pos2.5133]],pointstable[],2,FALSE)</f>
        <v>0</v>
      </c>
      <c r="J72" s="3">
        <f>IFERROR(VLOOKUP(U16Wrun[[#This Row],[Card]],results5134[],4,FALSE),999)</f>
        <v>29</v>
      </c>
      <c r="K72" s="3">
        <f>VLOOKUP(U16Wrun[[#This Row],[pos1.5134]],pointstable[],2,FALSE)</f>
        <v>31</v>
      </c>
      <c r="L72" s="3">
        <f>IFERROR(VLOOKUP(U16Wrun[[#This Row],[Card]],results5134[],5,FALSE),999)</f>
        <v>999</v>
      </c>
      <c r="M72" s="3">
        <f>VLOOKUP(U16Wrun[[#This Row],[pos2.5134]],pointstable[],2,FALSE)</f>
        <v>0</v>
      </c>
      <c r="N72" s="3">
        <f>IFERROR(VLOOKUP(U16Wrun[[#This Row],[Card]],results5135[],4,FALSE),999)</f>
        <v>35</v>
      </c>
      <c r="O72" s="3">
        <f>VLOOKUP(U16Wrun[[#This Row],[pos1.5135]],pointstable[],2,FALSE)</f>
        <v>25</v>
      </c>
      <c r="P72" s="3">
        <f>IFERROR(VLOOKUP(U16Wrun[[#This Row],[Card]],results5135[],5,FALSE),999)</f>
        <v>999</v>
      </c>
      <c r="Q72" s="3">
        <f>VLOOKUP(U16Wrun[[#This Row],[pos2.5135]],pointstable[],2,FALSE)</f>
        <v>0</v>
      </c>
      <c r="R72" s="3">
        <f>IFERROR(VLOOKUP(U16Wrun[[#This Row],[Card]],results5136[],4,FALSE),999)</f>
        <v>54</v>
      </c>
      <c r="S72" s="3">
        <f>VLOOKUP(U16Wrun[[#This Row],[pos1.5136]],pointstable[],2,FALSE)</f>
        <v>6</v>
      </c>
      <c r="T72" s="3">
        <f>IFERROR(VLOOKUP(U16Wrun[[#This Row],[Card]],results5136[],5,FALSE),999)</f>
        <v>50</v>
      </c>
      <c r="U72" s="3">
        <f>VLOOKUP(U16Wrun[[#This Row],[pos2.5136]],pointstable[],2,FALSE)</f>
        <v>10</v>
      </c>
    </row>
    <row r="73" spans="1:21" x14ac:dyDescent="0.25">
      <c r="A73">
        <v>93432</v>
      </c>
      <c r="B73" s="3" t="s">
        <v>162</v>
      </c>
      <c r="C73" s="3" t="s">
        <v>43</v>
      </c>
      <c r="D73" s="3">
        <v>3</v>
      </c>
      <c r="E7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</v>
      </c>
      <c r="F73">
        <f>IFERROR(VLOOKUP(U16Wrun[[#This Row],[Card]],results5133[],4,FALSE),999)</f>
        <v>64</v>
      </c>
      <c r="G73">
        <f>VLOOKUP(U16Wrun[[#This Row],[pos1.5133]],pointstable[],2,FALSE)</f>
        <v>0</v>
      </c>
      <c r="H73">
        <f>IFERROR(VLOOKUP(U16Wrun[[#This Row],[Card]],results5133[],5,FALSE),999)</f>
        <v>59</v>
      </c>
      <c r="I73">
        <f>VLOOKUP(U16Wrun[[#This Row],[pos2.5133]],pointstable[],2,FALSE)</f>
        <v>1</v>
      </c>
      <c r="J73" s="3">
        <f>IFERROR(VLOOKUP(U16Wrun[[#This Row],[Card]],results5134[],4,FALSE),999)</f>
        <v>999</v>
      </c>
      <c r="K73" s="3">
        <f>VLOOKUP(U16Wrun[[#This Row],[pos1.5134]],pointstable[],2,FALSE)</f>
        <v>0</v>
      </c>
      <c r="L73" s="3">
        <f>IFERROR(VLOOKUP(U16Wrun[[#This Row],[Card]],results5134[],5,FALSE),999)</f>
        <v>999</v>
      </c>
      <c r="M73" s="3">
        <f>VLOOKUP(U16Wrun[[#This Row],[pos2.5134]],pointstable[],2,FALSE)</f>
        <v>0</v>
      </c>
      <c r="N73" s="3">
        <f>IFERROR(VLOOKUP(U16Wrun[[#This Row],[Card]],results5135[],4,FALSE),999)</f>
        <v>60</v>
      </c>
      <c r="O73" s="3">
        <f>VLOOKUP(U16Wrun[[#This Row],[pos1.5135]],pointstable[],2,FALSE)</f>
        <v>1</v>
      </c>
      <c r="P73" s="3">
        <f>IFERROR(VLOOKUP(U16Wrun[[#This Row],[Card]],results5135[],5,FALSE),999)</f>
        <v>59</v>
      </c>
      <c r="Q73" s="3">
        <f>VLOOKUP(U16Wrun[[#This Row],[pos2.5135]],pointstable[],2,FALSE)</f>
        <v>1</v>
      </c>
      <c r="R73" s="3">
        <f>IFERROR(VLOOKUP(U16Wrun[[#This Row],[Card]],results5136[],4,FALSE),999)</f>
        <v>999</v>
      </c>
      <c r="S73" s="3">
        <f>VLOOKUP(U16Wrun[[#This Row],[pos1.5136]],pointstable[],2,FALSE)</f>
        <v>0</v>
      </c>
      <c r="T73" s="3">
        <f>IFERROR(VLOOKUP(U16Wrun[[#This Row],[Card]],results5136[],5,FALSE),999)</f>
        <v>999</v>
      </c>
      <c r="U73" s="3">
        <f>VLOOKUP(U16Wrun[[#This Row],[pos2.5136]],pointstable[],2,FALSE)</f>
        <v>0</v>
      </c>
    </row>
    <row r="74" spans="1:21" x14ac:dyDescent="0.25">
      <c r="A74">
        <v>84697</v>
      </c>
      <c r="B74" t="s">
        <v>166</v>
      </c>
      <c r="C74" s="3" t="s">
        <v>28</v>
      </c>
      <c r="D74" s="3">
        <v>3</v>
      </c>
      <c r="E7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74">
        <f>IFERROR(VLOOKUP(U16Wrun[[#This Row],[Card]],results5133[],4,FALSE),999)</f>
        <v>69</v>
      </c>
      <c r="G74">
        <f>VLOOKUP(U16Wrun[[#This Row],[pos1.5133]],pointstable[],2,FALSE)</f>
        <v>0</v>
      </c>
      <c r="H74">
        <f>IFERROR(VLOOKUP(U16Wrun[[#This Row],[Card]],results5133[],5,FALSE),999)</f>
        <v>65</v>
      </c>
      <c r="I74">
        <f>VLOOKUP(U16Wrun[[#This Row],[pos2.5133]],pointstable[],2,FALSE)</f>
        <v>0</v>
      </c>
      <c r="J74" s="3">
        <f>IFERROR(VLOOKUP(U16Wrun[[#This Row],[Card]],results5134[],4,FALSE),999)</f>
        <v>999</v>
      </c>
      <c r="K74" s="3">
        <f>VLOOKUP(U16Wrun[[#This Row],[pos1.5134]],pointstable[],2,FALSE)</f>
        <v>0</v>
      </c>
      <c r="L74" s="3">
        <f>IFERROR(VLOOKUP(U16Wrun[[#This Row],[Card]],results5134[],5,FALSE),999)</f>
        <v>999</v>
      </c>
      <c r="M74" s="3">
        <f>VLOOKUP(U16Wrun[[#This Row],[pos2.5134]],pointstable[],2,FALSE)</f>
        <v>0</v>
      </c>
      <c r="N74" s="3">
        <f>IFERROR(VLOOKUP(U16Wrun[[#This Row],[Card]],results5135[],4,FALSE),999)</f>
        <v>64</v>
      </c>
      <c r="O74" s="3">
        <f>VLOOKUP(U16Wrun[[#This Row],[pos1.5135]],pointstable[],2,FALSE)</f>
        <v>0</v>
      </c>
      <c r="P74" s="3">
        <f>IFERROR(VLOOKUP(U16Wrun[[#This Row],[Card]],results5135[],5,FALSE),999)</f>
        <v>61</v>
      </c>
      <c r="Q74" s="3">
        <f>VLOOKUP(U16Wrun[[#This Row],[pos2.5135]],pointstable[],2,FALSE)</f>
        <v>0</v>
      </c>
      <c r="R74" s="3">
        <f>IFERROR(VLOOKUP(U16Wrun[[#This Row],[Card]],results5136[],4,FALSE),999)</f>
        <v>999</v>
      </c>
      <c r="S74" s="3">
        <f>VLOOKUP(U16Wrun[[#This Row],[pos1.5136]],pointstable[],2,FALSE)</f>
        <v>0</v>
      </c>
      <c r="T74" s="3">
        <f>IFERROR(VLOOKUP(U16Wrun[[#This Row],[Card]],results5136[],5,FALSE),999)</f>
        <v>999</v>
      </c>
      <c r="U74" s="3">
        <f>VLOOKUP(U16Wrun[[#This Row],[pos2.5136]],pointstable[],2,FALSE)</f>
        <v>0</v>
      </c>
    </row>
    <row r="75" spans="1:21" x14ac:dyDescent="0.25">
      <c r="A75">
        <v>80922</v>
      </c>
      <c r="B75" t="s">
        <v>240</v>
      </c>
      <c r="C75" s="3" t="s">
        <v>28</v>
      </c>
      <c r="D75" s="3">
        <v>3</v>
      </c>
      <c r="E7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2</v>
      </c>
      <c r="F75">
        <f>IFERROR(VLOOKUP(U16Wrun[[#This Row],[Card]],results5133[],4,FALSE),999)</f>
        <v>67</v>
      </c>
      <c r="G75">
        <f>VLOOKUP(U16Wrun[[#This Row],[pos1.5133]],pointstable[],2,FALSE)</f>
        <v>0</v>
      </c>
      <c r="H75">
        <f>IFERROR(VLOOKUP(U16Wrun[[#This Row],[Card]],results5133[],5,FALSE),999)</f>
        <v>62</v>
      </c>
      <c r="I75">
        <f>VLOOKUP(U16Wrun[[#This Row],[pos2.5133]],pointstable[],2,FALSE)</f>
        <v>0</v>
      </c>
      <c r="J75" s="3">
        <f>IFERROR(VLOOKUP(U16Wrun[[#This Row],[Card]],results5134[],4,FALSE),999)</f>
        <v>999</v>
      </c>
      <c r="K75" s="3">
        <f>VLOOKUP(U16Wrun[[#This Row],[pos1.5134]],pointstable[],2,FALSE)</f>
        <v>0</v>
      </c>
      <c r="L75" s="3">
        <f>IFERROR(VLOOKUP(U16Wrun[[#This Row],[Card]],results5134[],5,FALSE),999)</f>
        <v>999</v>
      </c>
      <c r="M75" s="3">
        <f>VLOOKUP(U16Wrun[[#This Row],[pos2.5134]],pointstable[],2,FALSE)</f>
        <v>0</v>
      </c>
      <c r="N75" s="3">
        <f>IFERROR(VLOOKUP(U16Wrun[[#This Row],[Card]],results5135[],4,FALSE),999)</f>
        <v>59</v>
      </c>
      <c r="O75" s="3">
        <f>VLOOKUP(U16Wrun[[#This Row],[pos1.5135]],pointstable[],2,FALSE)</f>
        <v>1</v>
      </c>
      <c r="P75" s="3">
        <f>IFERROR(VLOOKUP(U16Wrun[[#This Row],[Card]],results5135[],5,FALSE),999)</f>
        <v>58</v>
      </c>
      <c r="Q75" s="3">
        <f>VLOOKUP(U16Wrun[[#This Row],[pos2.5135]],pointstable[],2,FALSE)</f>
        <v>2</v>
      </c>
      <c r="R75" s="3">
        <f>IFERROR(VLOOKUP(U16Wrun[[#This Row],[Card]],results5136[],4,FALSE),999)</f>
        <v>999</v>
      </c>
      <c r="S75" s="3">
        <f>VLOOKUP(U16Wrun[[#This Row],[pos1.5136]],pointstable[],2,FALSE)</f>
        <v>0</v>
      </c>
      <c r="T75" s="3">
        <f>IFERROR(VLOOKUP(U16Wrun[[#This Row],[Card]],results5136[],5,FALSE),999)</f>
        <v>999</v>
      </c>
      <c r="U75" s="3">
        <f>VLOOKUP(U16Wrun[[#This Row],[pos2.5136]],pointstable[],2,FALSE)</f>
        <v>0</v>
      </c>
    </row>
    <row r="76" spans="1:21" x14ac:dyDescent="0.25">
      <c r="A76">
        <v>77307</v>
      </c>
      <c r="B76" s="3" t="s">
        <v>168</v>
      </c>
      <c r="C76" s="3" t="s">
        <v>50</v>
      </c>
      <c r="D76" s="3">
        <v>2</v>
      </c>
      <c r="E7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</v>
      </c>
      <c r="F76">
        <f>IFERROR(VLOOKUP(U16Wrun[[#This Row],[Card]],results5133[],4,FALSE),999)</f>
        <v>71</v>
      </c>
      <c r="G76">
        <f>VLOOKUP(U16Wrun[[#This Row],[pos1.5133]],pointstable[],2,FALSE)</f>
        <v>0</v>
      </c>
      <c r="H76">
        <f>IFERROR(VLOOKUP(U16Wrun[[#This Row],[Card]],results5133[],5,FALSE),999)</f>
        <v>60</v>
      </c>
      <c r="I76">
        <f>VLOOKUP(U16Wrun[[#This Row],[pos2.5133]],pointstable[],2,FALSE)</f>
        <v>1</v>
      </c>
      <c r="J76" s="3">
        <f>IFERROR(VLOOKUP(U16Wrun[[#This Row],[Card]],results5134[],4,FALSE),999)</f>
        <v>999</v>
      </c>
      <c r="K76" s="3">
        <f>VLOOKUP(U16Wrun[[#This Row],[pos1.5134]],pointstable[],2,FALSE)</f>
        <v>0</v>
      </c>
      <c r="L76" s="3">
        <f>IFERROR(VLOOKUP(U16Wrun[[#This Row],[Card]],results5134[],5,FALSE),999)</f>
        <v>999</v>
      </c>
      <c r="M76" s="3">
        <f>VLOOKUP(U16Wrun[[#This Row],[pos2.5134]],pointstable[],2,FALSE)</f>
        <v>0</v>
      </c>
      <c r="N76" s="3">
        <f>IFERROR(VLOOKUP(U16Wrun[[#This Row],[Card]],results5135[],4,FALSE),999)</f>
        <v>68</v>
      </c>
      <c r="O76" s="3">
        <f>VLOOKUP(U16Wrun[[#This Row],[pos1.5135]],pointstable[],2,FALSE)</f>
        <v>0</v>
      </c>
      <c r="P76" s="3">
        <f>IFERROR(VLOOKUP(U16Wrun[[#This Row],[Card]],results5135[],5,FALSE),999)</f>
        <v>999</v>
      </c>
      <c r="Q76" s="3">
        <f>VLOOKUP(U16Wrun[[#This Row],[pos2.5135]],pointstable[],2,FALSE)</f>
        <v>0</v>
      </c>
      <c r="R76" s="3">
        <f>IFERROR(VLOOKUP(U16Wrun[[#This Row],[Card]],results5136[],4,FALSE),999)</f>
        <v>999</v>
      </c>
      <c r="S76" s="3">
        <f>VLOOKUP(U16Wrun[[#This Row],[pos1.5136]],pointstable[],2,FALSE)</f>
        <v>0</v>
      </c>
      <c r="T76" s="3">
        <f>IFERROR(VLOOKUP(U16Wrun[[#This Row],[Card]],results5136[],5,FALSE),999)</f>
        <v>999</v>
      </c>
      <c r="U76" s="3">
        <f>VLOOKUP(U16Wrun[[#This Row],[pos2.5136]],pointstable[],2,FALSE)</f>
        <v>0</v>
      </c>
    </row>
    <row r="77" spans="1:21" x14ac:dyDescent="0.25">
      <c r="A77">
        <v>85953</v>
      </c>
      <c r="B77" t="s">
        <v>178</v>
      </c>
      <c r="C77" s="3" t="s">
        <v>22</v>
      </c>
      <c r="D77" s="3">
        <v>3</v>
      </c>
      <c r="E7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77">
        <f>IFERROR(VLOOKUP(U16Wrun[[#This Row],[Card]],results5133[],4,FALSE),999)</f>
        <v>68</v>
      </c>
      <c r="G77">
        <f>VLOOKUP(U16Wrun[[#This Row],[pos1.5133]],pointstable[],2,FALSE)</f>
        <v>0</v>
      </c>
      <c r="H77">
        <f>IFERROR(VLOOKUP(U16Wrun[[#This Row],[Card]],results5133[],5,FALSE),999)</f>
        <v>999</v>
      </c>
      <c r="I77">
        <f>VLOOKUP(U16Wrun[[#This Row],[pos2.5133]],pointstable[],2,FALSE)</f>
        <v>0</v>
      </c>
      <c r="J77" s="3">
        <f>IFERROR(VLOOKUP(U16Wrun[[#This Row],[Card]],results5134[],4,FALSE),999)</f>
        <v>999</v>
      </c>
      <c r="K77" s="3">
        <f>VLOOKUP(U16Wrun[[#This Row],[pos1.5134]],pointstable[],2,FALSE)</f>
        <v>0</v>
      </c>
      <c r="L77" s="3">
        <f>IFERROR(VLOOKUP(U16Wrun[[#This Row],[Card]],results5134[],5,FALSE),999)</f>
        <v>999</v>
      </c>
      <c r="M77" s="3">
        <f>VLOOKUP(U16Wrun[[#This Row],[pos2.5134]],pointstable[],2,FALSE)</f>
        <v>0</v>
      </c>
      <c r="N77" s="3">
        <f>IFERROR(VLOOKUP(U16Wrun[[#This Row],[Card]],results5135[],4,FALSE),999)</f>
        <v>63</v>
      </c>
      <c r="O77" s="3">
        <f>VLOOKUP(U16Wrun[[#This Row],[pos1.5135]],pointstable[],2,FALSE)</f>
        <v>0</v>
      </c>
      <c r="P77" s="3">
        <f>IFERROR(VLOOKUP(U16Wrun[[#This Row],[Card]],results5135[],5,FALSE),999)</f>
        <v>62</v>
      </c>
      <c r="Q77" s="3">
        <f>VLOOKUP(U16Wrun[[#This Row],[pos2.5135]],pointstable[],2,FALSE)</f>
        <v>0</v>
      </c>
      <c r="R77" s="3">
        <f>IFERROR(VLOOKUP(U16Wrun[[#This Row],[Card]],results5136[],4,FALSE),999)</f>
        <v>999</v>
      </c>
      <c r="S77" s="3">
        <f>VLOOKUP(U16Wrun[[#This Row],[pos1.5136]],pointstable[],2,FALSE)</f>
        <v>0</v>
      </c>
      <c r="T77" s="3">
        <f>IFERROR(VLOOKUP(U16Wrun[[#This Row],[Card]],results5136[],5,FALSE),999)</f>
        <v>999</v>
      </c>
      <c r="U77" s="3">
        <f>VLOOKUP(U16Wrun[[#This Row],[pos2.5136]],pointstable[],2,FALSE)</f>
        <v>0</v>
      </c>
    </row>
    <row r="78" spans="1:21" x14ac:dyDescent="0.25">
      <c r="A78">
        <v>81527</v>
      </c>
      <c r="B78" t="s">
        <v>172</v>
      </c>
      <c r="C78" s="3" t="s">
        <v>50</v>
      </c>
      <c r="D78" s="3">
        <v>3</v>
      </c>
      <c r="E7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78">
        <f>IFERROR(VLOOKUP(U16Wrun[[#This Row],[Card]],results5133[],4,FALSE),999)</f>
        <v>69</v>
      </c>
      <c r="G78">
        <f>VLOOKUP(U16Wrun[[#This Row],[pos1.5133]],pointstable[],2,FALSE)</f>
        <v>0</v>
      </c>
      <c r="H78">
        <f>IFERROR(VLOOKUP(U16Wrun[[#This Row],[Card]],results5133[],5,FALSE),999)</f>
        <v>66</v>
      </c>
      <c r="I78">
        <f>VLOOKUP(U16Wrun[[#This Row],[pos2.5133]],pointstable[],2,FALSE)</f>
        <v>0</v>
      </c>
      <c r="J78" s="3">
        <f>IFERROR(VLOOKUP(U16Wrun[[#This Row],[Card]],results5134[],4,FALSE),999)</f>
        <v>999</v>
      </c>
      <c r="K78" s="3">
        <f>VLOOKUP(U16Wrun[[#This Row],[pos1.5134]],pointstable[],2,FALSE)</f>
        <v>0</v>
      </c>
      <c r="L78" s="3">
        <f>IFERROR(VLOOKUP(U16Wrun[[#This Row],[Card]],results5134[],5,FALSE),999)</f>
        <v>999</v>
      </c>
      <c r="M78" s="3">
        <f>VLOOKUP(U16Wrun[[#This Row],[pos2.5134]],pointstable[],2,FALSE)</f>
        <v>0</v>
      </c>
      <c r="N78" s="3">
        <f>IFERROR(VLOOKUP(U16Wrun[[#This Row],[Card]],results5135[],4,FALSE),999)</f>
        <v>67</v>
      </c>
      <c r="O78" s="3">
        <f>VLOOKUP(U16Wrun[[#This Row],[pos1.5135]],pointstable[],2,FALSE)</f>
        <v>0</v>
      </c>
      <c r="P78" s="3">
        <f>IFERROR(VLOOKUP(U16Wrun[[#This Row],[Card]],results5135[],5,FALSE),999)</f>
        <v>63</v>
      </c>
      <c r="Q78" s="3">
        <f>VLOOKUP(U16Wrun[[#This Row],[pos2.5135]],pointstable[],2,FALSE)</f>
        <v>0</v>
      </c>
      <c r="R78" s="3">
        <f>IFERROR(VLOOKUP(U16Wrun[[#This Row],[Card]],results5136[],4,FALSE),999)</f>
        <v>999</v>
      </c>
      <c r="S78" s="3">
        <f>VLOOKUP(U16Wrun[[#This Row],[pos1.5136]],pointstable[],2,FALSE)</f>
        <v>0</v>
      </c>
      <c r="T78" s="3">
        <f>IFERROR(VLOOKUP(U16Wrun[[#This Row],[Card]],results5136[],5,FALSE),999)</f>
        <v>999</v>
      </c>
      <c r="U78" s="3">
        <f>VLOOKUP(U16Wrun[[#This Row],[pos2.5136]],pointstable[],2,FALSE)</f>
        <v>0</v>
      </c>
    </row>
    <row r="79" spans="1:21" x14ac:dyDescent="0.25">
      <c r="A79">
        <v>75205</v>
      </c>
      <c r="B79" t="s">
        <v>247</v>
      </c>
      <c r="C79" s="3" t="s">
        <v>18</v>
      </c>
      <c r="D79" s="3">
        <v>2</v>
      </c>
      <c r="E7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12</v>
      </c>
      <c r="F79">
        <f>IFERROR(VLOOKUP(U16Wrun[[#This Row],[Card]],results5133[],4,FALSE),999)</f>
        <v>999</v>
      </c>
      <c r="G79">
        <f>VLOOKUP(U16Wrun[[#This Row],[pos1.5133]],pointstable[],2,FALSE)</f>
        <v>0</v>
      </c>
      <c r="H79">
        <f>IFERROR(VLOOKUP(U16Wrun[[#This Row],[Card]],results5133[],5,FALSE),999)</f>
        <v>999</v>
      </c>
      <c r="I79">
        <f>VLOOKUP(U16Wrun[[#This Row],[pos2.5133]],pointstable[],2,FALSE)</f>
        <v>0</v>
      </c>
      <c r="J79" s="3">
        <f>IFERROR(VLOOKUP(U16Wrun[[#This Row],[Card]],results5134[],4,FALSE),999)</f>
        <v>999</v>
      </c>
      <c r="K79" s="3">
        <f>VLOOKUP(U16Wrun[[#This Row],[pos1.5134]],pointstable[],2,FALSE)</f>
        <v>0</v>
      </c>
      <c r="L79" s="3">
        <f>IFERROR(VLOOKUP(U16Wrun[[#This Row],[Card]],results5134[],5,FALSE),999)</f>
        <v>999</v>
      </c>
      <c r="M79" s="3">
        <f>VLOOKUP(U16Wrun[[#This Row],[pos2.5134]],pointstable[],2,FALSE)</f>
        <v>0</v>
      </c>
      <c r="N79" s="3">
        <f>IFERROR(VLOOKUP(U16Wrun[[#This Row],[Card]],results5135[],4,FALSE),999)</f>
        <v>61</v>
      </c>
      <c r="O79" s="3">
        <f>VLOOKUP(U16Wrun[[#This Row],[pos1.5135]],pointstable[],2,FALSE)</f>
        <v>0</v>
      </c>
      <c r="P79" s="3">
        <f>IFERROR(VLOOKUP(U16Wrun[[#This Row],[Card]],results5135[],5,FALSE),999)</f>
        <v>999</v>
      </c>
      <c r="Q79" s="3">
        <f>VLOOKUP(U16Wrun[[#This Row],[pos2.5135]],pointstable[],2,FALSE)</f>
        <v>0</v>
      </c>
      <c r="R79" s="3">
        <f>IFERROR(VLOOKUP(U16Wrun[[#This Row],[Card]],results5136[],4,FALSE),999)</f>
        <v>58</v>
      </c>
      <c r="S79" s="3">
        <f>VLOOKUP(U16Wrun[[#This Row],[pos1.5136]],pointstable[],2,FALSE)</f>
        <v>2</v>
      </c>
      <c r="T79" s="3">
        <f>IFERROR(VLOOKUP(U16Wrun[[#This Row],[Card]],results5136[],5,FALSE),999)</f>
        <v>48</v>
      </c>
      <c r="U79" s="3">
        <f>VLOOKUP(U16Wrun[[#This Row],[pos2.5136]],pointstable[],2,FALSE)</f>
        <v>12</v>
      </c>
    </row>
    <row r="80" spans="1:21" x14ac:dyDescent="0.25">
      <c r="A80">
        <v>76043</v>
      </c>
      <c r="B80" t="s">
        <v>164</v>
      </c>
      <c r="C80" s="3" t="s">
        <v>47</v>
      </c>
      <c r="D80" s="3">
        <v>3</v>
      </c>
      <c r="E8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13</v>
      </c>
      <c r="F80">
        <f>IFERROR(VLOOKUP(U16Wrun[[#This Row],[Card]],results5133[],4,FALSE),999)</f>
        <v>66</v>
      </c>
      <c r="G80">
        <f>VLOOKUP(U16Wrun[[#This Row],[pos1.5133]],pointstable[],2,FALSE)</f>
        <v>0</v>
      </c>
      <c r="H80">
        <f>IFERROR(VLOOKUP(U16Wrun[[#This Row],[Card]],results5133[],5,FALSE),999)</f>
        <v>64</v>
      </c>
      <c r="I80">
        <f>VLOOKUP(U16Wrun[[#This Row],[pos2.5133]],pointstable[],2,FALSE)</f>
        <v>0</v>
      </c>
      <c r="J80" s="3">
        <f>IFERROR(VLOOKUP(U16Wrun[[#This Row],[Card]],results5134[],4,FALSE),999)</f>
        <v>47</v>
      </c>
      <c r="K80" s="3">
        <f>VLOOKUP(U16Wrun[[#This Row],[pos1.5134]],pointstable[],2,FALSE)</f>
        <v>13</v>
      </c>
      <c r="L80" s="3">
        <f>IFERROR(VLOOKUP(U16Wrun[[#This Row],[Card]],results5134[],5,FALSE),999)</f>
        <v>999</v>
      </c>
      <c r="M80" s="3">
        <f>VLOOKUP(U16Wrun[[#This Row],[pos2.5134]],pointstable[],2,FALSE)</f>
        <v>0</v>
      </c>
      <c r="N80" s="3">
        <f>IFERROR(VLOOKUP(U16Wrun[[#This Row],[Card]],results5135[],4,FALSE),999)</f>
        <v>62</v>
      </c>
      <c r="O80" s="3">
        <f>VLOOKUP(U16Wrun[[#This Row],[pos1.5135]],pointstable[],2,FALSE)</f>
        <v>0</v>
      </c>
      <c r="P80" s="3">
        <f>IFERROR(VLOOKUP(U16Wrun[[#This Row],[Card]],results5135[],5,FALSE),999)</f>
        <v>57</v>
      </c>
      <c r="Q80" s="3">
        <f>VLOOKUP(U16Wrun[[#This Row],[pos2.5135]],pointstable[],2,FALSE)</f>
        <v>3</v>
      </c>
      <c r="R80" s="3">
        <f>IFERROR(VLOOKUP(U16Wrun[[#This Row],[Card]],results5136[],4,FALSE),999)</f>
        <v>63</v>
      </c>
      <c r="S80" s="3">
        <f>VLOOKUP(U16Wrun[[#This Row],[pos1.5136]],pointstable[],2,FALSE)</f>
        <v>0</v>
      </c>
      <c r="T80" s="3">
        <f>IFERROR(VLOOKUP(U16Wrun[[#This Row],[Card]],results5136[],5,FALSE),999)</f>
        <v>999</v>
      </c>
      <c r="U80" s="3">
        <f>VLOOKUP(U16Wrun[[#This Row],[pos2.5136]],pointstable[],2,FALSE)</f>
        <v>0</v>
      </c>
    </row>
    <row r="81" spans="1:21" x14ac:dyDescent="0.25">
      <c r="A81">
        <v>77351</v>
      </c>
      <c r="B81" t="s">
        <v>170</v>
      </c>
      <c r="C81" s="3" t="s">
        <v>50</v>
      </c>
      <c r="D81" s="3">
        <v>3</v>
      </c>
      <c r="E8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1">
        <f>IFERROR(VLOOKUP(U16Wrun[[#This Row],[Card]],results5133[],4,FALSE),999)</f>
        <v>72</v>
      </c>
      <c r="G81">
        <f>VLOOKUP(U16Wrun[[#This Row],[pos1.5133]],pointstable[],2,FALSE)</f>
        <v>0</v>
      </c>
      <c r="H81">
        <f>IFERROR(VLOOKUP(U16Wrun[[#This Row],[Card]],results5133[],5,FALSE),999)</f>
        <v>63</v>
      </c>
      <c r="I81">
        <f>VLOOKUP(U16Wrun[[#This Row],[pos2.5133]],pointstable[],2,FALSE)</f>
        <v>0</v>
      </c>
      <c r="J81" s="3">
        <f>IFERROR(VLOOKUP(U16Wrun[[#This Row],[Card]],results5134[],4,FALSE),999)</f>
        <v>999</v>
      </c>
      <c r="K81" s="3">
        <f>VLOOKUP(U16Wrun[[#This Row],[pos1.5134]],pointstable[],2,FALSE)</f>
        <v>0</v>
      </c>
      <c r="L81" s="3">
        <f>IFERROR(VLOOKUP(U16Wrun[[#This Row],[Card]],results5134[],5,FALSE),999)</f>
        <v>999</v>
      </c>
      <c r="M81" s="3">
        <f>VLOOKUP(U16Wrun[[#This Row],[pos2.5134]],pointstable[],2,FALSE)</f>
        <v>0</v>
      </c>
      <c r="N81" s="3">
        <f>IFERROR(VLOOKUP(U16Wrun[[#This Row],[Card]],results5135[],4,FALSE),999)</f>
        <v>69</v>
      </c>
      <c r="O81" s="3">
        <f>VLOOKUP(U16Wrun[[#This Row],[pos1.5135]],pointstable[],2,FALSE)</f>
        <v>0</v>
      </c>
      <c r="P81" s="3">
        <f>IFERROR(VLOOKUP(U16Wrun[[#This Row],[Card]],results5135[],5,FALSE),999)</f>
        <v>999</v>
      </c>
      <c r="Q81" s="3">
        <f>VLOOKUP(U16Wrun[[#This Row],[pos2.5135]],pointstable[],2,FALSE)</f>
        <v>0</v>
      </c>
      <c r="R81" s="3">
        <f>IFERROR(VLOOKUP(U16Wrun[[#This Row],[Card]],results5136[],4,FALSE),999)</f>
        <v>64</v>
      </c>
      <c r="S81" s="3">
        <f>VLOOKUP(U16Wrun[[#This Row],[pos1.5136]],pointstable[],2,FALSE)</f>
        <v>0</v>
      </c>
      <c r="T81" s="3">
        <f>IFERROR(VLOOKUP(U16Wrun[[#This Row],[Card]],results5136[],5,FALSE),999)</f>
        <v>999</v>
      </c>
      <c r="U81" s="3">
        <f>VLOOKUP(U16Wrun[[#This Row],[pos2.5136]],pointstable[],2,FALSE)</f>
        <v>0</v>
      </c>
    </row>
    <row r="82" spans="1:21" x14ac:dyDescent="0.25">
      <c r="D82" s="3"/>
      <c r="E8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2">
        <f>IFERROR(VLOOKUP(U16Wrun[[#This Row],[Card]],results5133[],4,FALSE),999)</f>
        <v>999</v>
      </c>
      <c r="G82">
        <f>VLOOKUP(U16Wrun[[#This Row],[pos1.5133]],pointstable[],2,FALSE)</f>
        <v>0</v>
      </c>
      <c r="H82">
        <f>IFERROR(VLOOKUP(U16Wrun[[#This Row],[Card]],results5133[],5,FALSE),999)</f>
        <v>999</v>
      </c>
      <c r="I82">
        <f>VLOOKUP(U16Wrun[[#This Row],[pos2.5133]],pointstable[],2,FALSE)</f>
        <v>0</v>
      </c>
      <c r="J82" s="3">
        <f>IFERROR(VLOOKUP(U16Wrun[[#This Row],[Card]],results5134[],4,FALSE),999)</f>
        <v>999</v>
      </c>
      <c r="K82" s="3">
        <f>VLOOKUP(U16Wrun[[#This Row],[pos1.5134]],pointstable[],2,FALSE)</f>
        <v>0</v>
      </c>
      <c r="L82" s="3">
        <f>IFERROR(VLOOKUP(U16Wrun[[#This Row],[Card]],results5134[],5,FALSE),999)</f>
        <v>999</v>
      </c>
      <c r="M82" s="3">
        <f>VLOOKUP(U16Wrun[[#This Row],[pos2.5134]],pointstable[],2,FALSE)</f>
        <v>0</v>
      </c>
      <c r="N82" s="3">
        <f>IFERROR(VLOOKUP(U16Wrun[[#This Row],[Card]],results5135[],4,FALSE),999)</f>
        <v>999</v>
      </c>
      <c r="O82" s="3">
        <f>VLOOKUP(U16Wrun[[#This Row],[pos1.5135]],pointstable[],2,FALSE)</f>
        <v>0</v>
      </c>
      <c r="P82" s="3">
        <f>IFERROR(VLOOKUP(U16Wrun[[#This Row],[Card]],results5135[],5,FALSE),999)</f>
        <v>999</v>
      </c>
      <c r="Q82" s="3">
        <f>VLOOKUP(U16Wrun[[#This Row],[pos2.5135]],pointstable[],2,FALSE)</f>
        <v>0</v>
      </c>
      <c r="R82" s="3">
        <f>IFERROR(VLOOKUP(U16Wrun[[#This Row],[Card]],results5136[],4,FALSE),999)</f>
        <v>999</v>
      </c>
      <c r="S82" s="3">
        <f>VLOOKUP(U16Wrun[[#This Row],[pos1.5136]],pointstable[],2,FALSE)</f>
        <v>0</v>
      </c>
      <c r="T82" s="3">
        <f>IFERROR(VLOOKUP(U16Wrun[[#This Row],[Card]],results5136[],5,FALSE),999)</f>
        <v>999</v>
      </c>
      <c r="U82" s="3">
        <f>VLOOKUP(U16Wrun[[#This Row],[pos2.5136]],pointstable[],2,FALSE)</f>
        <v>0</v>
      </c>
    </row>
    <row r="83" spans="1:21" x14ac:dyDescent="0.25">
      <c r="D83" s="3"/>
      <c r="E8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3">
        <f>IFERROR(VLOOKUP(U16Wrun[[#This Row],[Card]],results5133[],4,FALSE),999)</f>
        <v>999</v>
      </c>
      <c r="G83">
        <f>VLOOKUP(U16Wrun[[#This Row],[pos1.5133]],pointstable[],2,FALSE)</f>
        <v>0</v>
      </c>
      <c r="H83">
        <f>IFERROR(VLOOKUP(U16Wrun[[#This Row],[Card]],results5133[],5,FALSE),999)</f>
        <v>999</v>
      </c>
      <c r="I83">
        <f>VLOOKUP(U16Wrun[[#This Row],[pos2.5133]],pointstable[],2,FALSE)</f>
        <v>0</v>
      </c>
      <c r="J83" s="3">
        <f>IFERROR(VLOOKUP(U16Wrun[[#This Row],[Card]],results5134[],4,FALSE),999)</f>
        <v>999</v>
      </c>
      <c r="K83" s="3">
        <f>VLOOKUP(U16Wrun[[#This Row],[pos1.5134]],pointstable[],2,FALSE)</f>
        <v>0</v>
      </c>
      <c r="L83" s="3">
        <f>IFERROR(VLOOKUP(U16Wrun[[#This Row],[Card]],results5134[],5,FALSE),999)</f>
        <v>999</v>
      </c>
      <c r="M83" s="3">
        <f>VLOOKUP(U16Wrun[[#This Row],[pos2.5134]],pointstable[],2,FALSE)</f>
        <v>0</v>
      </c>
      <c r="N83" s="3">
        <f>IFERROR(VLOOKUP(U16Wrun[[#This Row],[Card]],results5135[],4,FALSE),999)</f>
        <v>999</v>
      </c>
      <c r="O83" s="3">
        <f>VLOOKUP(U16Wrun[[#This Row],[pos1.5135]],pointstable[],2,FALSE)</f>
        <v>0</v>
      </c>
      <c r="P83" s="3">
        <f>IFERROR(VLOOKUP(U16Wrun[[#This Row],[Card]],results5135[],5,FALSE),999)</f>
        <v>999</v>
      </c>
      <c r="Q83" s="3">
        <f>VLOOKUP(U16Wrun[[#This Row],[pos2.5135]],pointstable[],2,FALSE)</f>
        <v>0</v>
      </c>
      <c r="R83" s="3">
        <f>IFERROR(VLOOKUP(U16Wrun[[#This Row],[Card]],results5136[],4,FALSE),999)</f>
        <v>999</v>
      </c>
      <c r="S83" s="3">
        <f>VLOOKUP(U16Wrun[[#This Row],[pos1.5136]],pointstable[],2,FALSE)</f>
        <v>0</v>
      </c>
      <c r="T83" s="3">
        <f>IFERROR(VLOOKUP(U16Wrun[[#This Row],[Card]],results5136[],5,FALSE),999)</f>
        <v>999</v>
      </c>
      <c r="U83" s="3">
        <f>VLOOKUP(U16Wrun[[#This Row],[pos2.5136]],pointstable[],2,FALSE)</f>
        <v>0</v>
      </c>
    </row>
    <row r="84" spans="1:21" x14ac:dyDescent="0.25">
      <c r="D84" s="3"/>
      <c r="E8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4">
        <f>IFERROR(VLOOKUP(U16Wrun[[#This Row],[Card]],results5133[],4,FALSE),999)</f>
        <v>999</v>
      </c>
      <c r="G84">
        <f>VLOOKUP(U16Wrun[[#This Row],[pos1.5133]],pointstable[],2,FALSE)</f>
        <v>0</v>
      </c>
      <c r="H84">
        <f>IFERROR(VLOOKUP(U16Wrun[[#This Row],[Card]],results5133[],5,FALSE),999)</f>
        <v>999</v>
      </c>
      <c r="I84">
        <f>VLOOKUP(U16Wrun[[#This Row],[pos2.5133]],pointstable[],2,FALSE)</f>
        <v>0</v>
      </c>
      <c r="J84" s="3">
        <f>IFERROR(VLOOKUP(U16Wrun[[#This Row],[Card]],results5134[],4,FALSE),999)</f>
        <v>999</v>
      </c>
      <c r="K84" s="3">
        <f>VLOOKUP(U16Wrun[[#This Row],[pos1.5134]],pointstable[],2,FALSE)</f>
        <v>0</v>
      </c>
      <c r="L84" s="3">
        <f>IFERROR(VLOOKUP(U16Wrun[[#This Row],[Card]],results5134[],5,FALSE),999)</f>
        <v>999</v>
      </c>
      <c r="M84" s="3">
        <f>VLOOKUP(U16Wrun[[#This Row],[pos2.5134]],pointstable[],2,FALSE)</f>
        <v>0</v>
      </c>
      <c r="N84" s="3">
        <f>IFERROR(VLOOKUP(U16Wrun[[#This Row],[Card]],results5135[],4,FALSE),999)</f>
        <v>999</v>
      </c>
      <c r="O84" s="3">
        <f>VLOOKUP(U16Wrun[[#This Row],[pos1.5135]],pointstable[],2,FALSE)</f>
        <v>0</v>
      </c>
      <c r="P84" s="3">
        <f>IFERROR(VLOOKUP(U16Wrun[[#This Row],[Card]],results5135[],5,FALSE),999)</f>
        <v>999</v>
      </c>
      <c r="Q84" s="3">
        <f>VLOOKUP(U16Wrun[[#This Row],[pos2.5135]],pointstable[],2,FALSE)</f>
        <v>0</v>
      </c>
      <c r="R84" s="3">
        <f>IFERROR(VLOOKUP(U16Wrun[[#This Row],[Card]],results5136[],4,FALSE),999)</f>
        <v>999</v>
      </c>
      <c r="S84" s="3">
        <f>VLOOKUP(U16Wrun[[#This Row],[pos1.5136]],pointstable[],2,FALSE)</f>
        <v>0</v>
      </c>
      <c r="T84" s="3">
        <f>IFERROR(VLOOKUP(U16Wrun[[#This Row],[Card]],results5136[],5,FALSE),999)</f>
        <v>999</v>
      </c>
      <c r="U84" s="3">
        <f>VLOOKUP(U16Wrun[[#This Row],[pos2.5136]],pointstable[],2,FALSE)</f>
        <v>0</v>
      </c>
    </row>
    <row r="85" spans="1:21" x14ac:dyDescent="0.25">
      <c r="D85" s="3"/>
      <c r="E8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5">
        <f>IFERROR(VLOOKUP(U16Wrun[[#This Row],[Card]],results5133[],4,FALSE),999)</f>
        <v>999</v>
      </c>
      <c r="G85">
        <f>VLOOKUP(U16Wrun[[#This Row],[pos1.5133]],pointstable[],2,FALSE)</f>
        <v>0</v>
      </c>
      <c r="H85">
        <f>IFERROR(VLOOKUP(U16Wrun[[#This Row],[Card]],results5133[],5,FALSE),999)</f>
        <v>999</v>
      </c>
      <c r="I85">
        <f>VLOOKUP(U16Wrun[[#This Row],[pos2.5133]],pointstable[],2,FALSE)</f>
        <v>0</v>
      </c>
      <c r="J85" s="3">
        <f>IFERROR(VLOOKUP(U16Wrun[[#This Row],[Card]],results5134[],4,FALSE),999)</f>
        <v>999</v>
      </c>
      <c r="K85" s="3">
        <f>VLOOKUP(U16Wrun[[#This Row],[pos1.5134]],pointstable[],2,FALSE)</f>
        <v>0</v>
      </c>
      <c r="L85" s="3">
        <f>IFERROR(VLOOKUP(U16Wrun[[#This Row],[Card]],results5134[],5,FALSE),999)</f>
        <v>999</v>
      </c>
      <c r="M85" s="3">
        <f>VLOOKUP(U16Wrun[[#This Row],[pos2.5134]],pointstable[],2,FALSE)</f>
        <v>0</v>
      </c>
      <c r="N85" s="3">
        <f>IFERROR(VLOOKUP(U16Wrun[[#This Row],[Card]],results5135[],4,FALSE),999)</f>
        <v>999</v>
      </c>
      <c r="O85" s="3">
        <f>VLOOKUP(U16Wrun[[#This Row],[pos1.5135]],pointstable[],2,FALSE)</f>
        <v>0</v>
      </c>
      <c r="P85" s="3">
        <f>IFERROR(VLOOKUP(U16Wrun[[#This Row],[Card]],results5135[],5,FALSE),999)</f>
        <v>999</v>
      </c>
      <c r="Q85" s="3">
        <f>VLOOKUP(U16Wrun[[#This Row],[pos2.5135]],pointstable[],2,FALSE)</f>
        <v>0</v>
      </c>
      <c r="R85" s="3">
        <f>IFERROR(VLOOKUP(U16Wrun[[#This Row],[Card]],results5136[],4,FALSE),999)</f>
        <v>999</v>
      </c>
      <c r="S85" s="3">
        <f>VLOOKUP(U16Wrun[[#This Row],[pos1.5136]],pointstable[],2,FALSE)</f>
        <v>0</v>
      </c>
      <c r="T85" s="3">
        <f>IFERROR(VLOOKUP(U16Wrun[[#This Row],[Card]],results5136[],5,FALSE),999)</f>
        <v>999</v>
      </c>
      <c r="U85" s="3">
        <f>VLOOKUP(U16Wrun[[#This Row],[pos2.5136]],pointstable[],2,FALSE)</f>
        <v>0</v>
      </c>
    </row>
    <row r="86" spans="1:21" x14ac:dyDescent="0.25">
      <c r="D86" s="3"/>
      <c r="E8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6">
        <f>IFERROR(VLOOKUP(U16Wrun[[#This Row],[Card]],results5133[],4,FALSE),999)</f>
        <v>999</v>
      </c>
      <c r="G86">
        <f>VLOOKUP(U16Wrun[[#This Row],[pos1.5133]],pointstable[],2,FALSE)</f>
        <v>0</v>
      </c>
      <c r="H86">
        <f>IFERROR(VLOOKUP(U16Wrun[[#This Row],[Card]],results5133[],5,FALSE),999)</f>
        <v>999</v>
      </c>
      <c r="I86">
        <f>VLOOKUP(U16Wrun[[#This Row],[pos2.5133]],pointstable[],2,FALSE)</f>
        <v>0</v>
      </c>
      <c r="J86" s="3">
        <f>IFERROR(VLOOKUP(U16Wrun[[#This Row],[Card]],results5134[],4,FALSE),999)</f>
        <v>999</v>
      </c>
      <c r="K86" s="3">
        <f>VLOOKUP(U16Wrun[[#This Row],[pos1.5134]],pointstable[],2,FALSE)</f>
        <v>0</v>
      </c>
      <c r="L86" s="3">
        <f>IFERROR(VLOOKUP(U16Wrun[[#This Row],[Card]],results5134[],5,FALSE),999)</f>
        <v>999</v>
      </c>
      <c r="M86" s="3">
        <f>VLOOKUP(U16Wrun[[#This Row],[pos2.5134]],pointstable[],2,FALSE)</f>
        <v>0</v>
      </c>
      <c r="N86" s="3">
        <f>IFERROR(VLOOKUP(U16Wrun[[#This Row],[Card]],results5135[],4,FALSE),999)</f>
        <v>999</v>
      </c>
      <c r="O86" s="3">
        <f>VLOOKUP(U16Wrun[[#This Row],[pos1.5135]],pointstable[],2,FALSE)</f>
        <v>0</v>
      </c>
      <c r="P86" s="3">
        <f>IFERROR(VLOOKUP(U16Wrun[[#This Row],[Card]],results5135[],5,FALSE),999)</f>
        <v>999</v>
      </c>
      <c r="Q86" s="3">
        <f>VLOOKUP(U16Wrun[[#This Row],[pos2.5135]],pointstable[],2,FALSE)</f>
        <v>0</v>
      </c>
      <c r="R86" s="3">
        <f>IFERROR(VLOOKUP(U16Wrun[[#This Row],[Card]],results5136[],4,FALSE),999)</f>
        <v>999</v>
      </c>
      <c r="S86" s="3">
        <f>VLOOKUP(U16Wrun[[#This Row],[pos1.5136]],pointstable[],2,FALSE)</f>
        <v>0</v>
      </c>
      <c r="T86" s="3">
        <f>IFERROR(VLOOKUP(U16Wrun[[#This Row],[Card]],results5136[],5,FALSE),999)</f>
        <v>999</v>
      </c>
      <c r="U86" s="3">
        <f>VLOOKUP(U16Wrun[[#This Row],[pos2.5136]],pointstable[],2,FALSE)</f>
        <v>0</v>
      </c>
    </row>
    <row r="87" spans="1:21" x14ac:dyDescent="0.25">
      <c r="D87" s="3"/>
      <c r="E8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7">
        <f>IFERROR(VLOOKUP(U16Wrun[[#This Row],[Card]],results5133[],4,FALSE),999)</f>
        <v>999</v>
      </c>
      <c r="G87">
        <f>VLOOKUP(U16Wrun[[#This Row],[pos1.5133]],pointstable[],2,FALSE)</f>
        <v>0</v>
      </c>
      <c r="H87">
        <f>IFERROR(VLOOKUP(U16Wrun[[#This Row],[Card]],results5133[],5,FALSE),999)</f>
        <v>999</v>
      </c>
      <c r="I87">
        <f>VLOOKUP(U16Wrun[[#This Row],[pos2.5133]],pointstable[],2,FALSE)</f>
        <v>0</v>
      </c>
      <c r="J87" s="3">
        <f>IFERROR(VLOOKUP(U16Wrun[[#This Row],[Card]],results5134[],4,FALSE),999)</f>
        <v>999</v>
      </c>
      <c r="K87" s="3">
        <f>VLOOKUP(U16Wrun[[#This Row],[pos1.5134]],pointstable[],2,FALSE)</f>
        <v>0</v>
      </c>
      <c r="L87" s="3">
        <f>IFERROR(VLOOKUP(U16Wrun[[#This Row],[Card]],results5134[],5,FALSE),999)</f>
        <v>999</v>
      </c>
      <c r="M87" s="3">
        <f>VLOOKUP(U16Wrun[[#This Row],[pos2.5134]],pointstable[],2,FALSE)</f>
        <v>0</v>
      </c>
      <c r="N87" s="3">
        <f>IFERROR(VLOOKUP(U16Wrun[[#This Row],[Card]],results5135[],4,FALSE),999)</f>
        <v>999</v>
      </c>
      <c r="O87" s="3">
        <f>VLOOKUP(U16Wrun[[#This Row],[pos1.5135]],pointstable[],2,FALSE)</f>
        <v>0</v>
      </c>
      <c r="P87" s="3">
        <f>IFERROR(VLOOKUP(U16Wrun[[#This Row],[Card]],results5135[],5,FALSE),999)</f>
        <v>999</v>
      </c>
      <c r="Q87" s="3">
        <f>VLOOKUP(U16Wrun[[#This Row],[pos2.5135]],pointstable[],2,FALSE)</f>
        <v>0</v>
      </c>
      <c r="R87" s="3">
        <f>IFERROR(VLOOKUP(U16Wrun[[#This Row],[Card]],results5136[],4,FALSE),999)</f>
        <v>999</v>
      </c>
      <c r="S87" s="3">
        <f>VLOOKUP(U16Wrun[[#This Row],[pos1.5136]],pointstable[],2,FALSE)</f>
        <v>0</v>
      </c>
      <c r="T87" s="3">
        <f>IFERROR(VLOOKUP(U16Wrun[[#This Row],[Card]],results5136[],5,FALSE),999)</f>
        <v>999</v>
      </c>
      <c r="U87" s="3">
        <f>VLOOKUP(U16Wrun[[#This Row],[pos2.5136]],pointstable[],2,FALSE)</f>
        <v>0</v>
      </c>
    </row>
    <row r="88" spans="1:21" x14ac:dyDescent="0.25">
      <c r="E8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8">
        <f>IFERROR(VLOOKUP(U16Wrun[[#This Row],[Card]],results5133[],4,FALSE),999)</f>
        <v>999</v>
      </c>
      <c r="G88">
        <f>VLOOKUP(U16Wrun[[#This Row],[pos1.5133]],pointstable[],2,FALSE)</f>
        <v>0</v>
      </c>
      <c r="H88">
        <f>IFERROR(VLOOKUP(U16Wrun[[#This Row],[Card]],results5133[],5,FALSE),999)</f>
        <v>999</v>
      </c>
      <c r="I88">
        <f>VLOOKUP(U16Wrun[[#This Row],[pos2.5133]],pointstable[],2,FALSE)</f>
        <v>0</v>
      </c>
      <c r="J88" s="3">
        <f>IFERROR(VLOOKUP(U16Wrun[[#This Row],[Card]],results5134[],4,FALSE),999)</f>
        <v>999</v>
      </c>
      <c r="K88" s="3">
        <f>VLOOKUP(U16Wrun[[#This Row],[pos1.5134]],pointstable[],2,FALSE)</f>
        <v>0</v>
      </c>
      <c r="L88" s="3">
        <f>IFERROR(VLOOKUP(U16Wrun[[#This Row],[Card]],results5134[],5,FALSE),999)</f>
        <v>999</v>
      </c>
      <c r="M88" s="3">
        <f>VLOOKUP(U16Wrun[[#This Row],[pos2.5134]],pointstable[],2,FALSE)</f>
        <v>0</v>
      </c>
      <c r="N88" s="3">
        <f>IFERROR(VLOOKUP(U16Wrun[[#This Row],[Card]],results5135[],4,FALSE),999)</f>
        <v>999</v>
      </c>
      <c r="O88" s="3">
        <f>VLOOKUP(U16Wrun[[#This Row],[pos1.5135]],pointstable[],2,FALSE)</f>
        <v>0</v>
      </c>
      <c r="P88" s="3">
        <f>IFERROR(VLOOKUP(U16Wrun[[#This Row],[Card]],results5135[],5,FALSE),999)</f>
        <v>999</v>
      </c>
      <c r="Q88" s="3">
        <f>VLOOKUP(U16Wrun[[#This Row],[pos2.5135]],pointstable[],2,FALSE)</f>
        <v>0</v>
      </c>
      <c r="R88" s="3">
        <f>IFERROR(VLOOKUP(U16Wrun[[#This Row],[Card]],results5136[],4,FALSE),999)</f>
        <v>999</v>
      </c>
      <c r="S88" s="3">
        <f>VLOOKUP(U16Wrun[[#This Row],[pos1.5136]],pointstable[],2,FALSE)</f>
        <v>0</v>
      </c>
      <c r="T88" s="3">
        <f>IFERROR(VLOOKUP(U16Wrun[[#This Row],[Card]],results5136[],5,FALSE),999)</f>
        <v>999</v>
      </c>
      <c r="U88" s="3">
        <f>VLOOKUP(U16Wrun[[#This Row],[pos2.5136]],pointstable[],2,FALSE)</f>
        <v>0</v>
      </c>
    </row>
    <row r="89" spans="1:21" x14ac:dyDescent="0.25">
      <c r="E8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89">
        <f>IFERROR(VLOOKUP(U16Wrun[[#This Row],[Card]],results5133[],4,FALSE),999)</f>
        <v>999</v>
      </c>
      <c r="G89">
        <f>VLOOKUP(U16Wrun[[#This Row],[pos1.5133]],pointstable[],2,FALSE)</f>
        <v>0</v>
      </c>
      <c r="H89">
        <f>IFERROR(VLOOKUP(U16Wrun[[#This Row],[Card]],results5133[],5,FALSE),999)</f>
        <v>999</v>
      </c>
      <c r="I89">
        <f>VLOOKUP(U16Wrun[[#This Row],[pos2.5133]],pointstable[],2,FALSE)</f>
        <v>0</v>
      </c>
      <c r="J89" s="3">
        <f>IFERROR(VLOOKUP(U16Wrun[[#This Row],[Card]],results5134[],4,FALSE),999)</f>
        <v>999</v>
      </c>
      <c r="K89" s="3">
        <f>VLOOKUP(U16Wrun[[#This Row],[pos1.5134]],pointstable[],2,FALSE)</f>
        <v>0</v>
      </c>
      <c r="L89" s="3">
        <f>IFERROR(VLOOKUP(U16Wrun[[#This Row],[Card]],results5134[],5,FALSE),999)</f>
        <v>999</v>
      </c>
      <c r="M89" s="3">
        <f>VLOOKUP(U16Wrun[[#This Row],[pos2.5134]],pointstable[],2,FALSE)</f>
        <v>0</v>
      </c>
      <c r="N89" s="3">
        <f>IFERROR(VLOOKUP(U16Wrun[[#This Row],[Card]],results5135[],4,FALSE),999)</f>
        <v>999</v>
      </c>
      <c r="O89" s="3">
        <f>VLOOKUP(U16Wrun[[#This Row],[pos1.5135]],pointstable[],2,FALSE)</f>
        <v>0</v>
      </c>
      <c r="P89" s="3">
        <f>IFERROR(VLOOKUP(U16Wrun[[#This Row],[Card]],results5135[],5,FALSE),999)</f>
        <v>999</v>
      </c>
      <c r="Q89" s="3">
        <f>VLOOKUP(U16Wrun[[#This Row],[pos2.5135]],pointstable[],2,FALSE)</f>
        <v>0</v>
      </c>
      <c r="R89" s="3">
        <f>IFERROR(VLOOKUP(U16Wrun[[#This Row],[Card]],results5136[],4,FALSE),999)</f>
        <v>999</v>
      </c>
      <c r="S89" s="3">
        <f>VLOOKUP(U16Wrun[[#This Row],[pos1.5136]],pointstable[],2,FALSE)</f>
        <v>0</v>
      </c>
      <c r="T89" s="3">
        <f>IFERROR(VLOOKUP(U16Wrun[[#This Row],[Card]],results5136[],5,FALSE),999)</f>
        <v>999</v>
      </c>
      <c r="U89" s="3">
        <f>VLOOKUP(U16Wrun[[#This Row],[pos2.5136]],pointstable[],2,FALSE)</f>
        <v>0</v>
      </c>
    </row>
    <row r="90" spans="1:21" x14ac:dyDescent="0.25">
      <c r="E9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0">
        <f>IFERROR(VLOOKUP(U16Wrun[[#This Row],[Card]],results5133[],4,FALSE),999)</f>
        <v>999</v>
      </c>
      <c r="G90">
        <f>VLOOKUP(U16Wrun[[#This Row],[pos1.5133]],pointstable[],2,FALSE)</f>
        <v>0</v>
      </c>
      <c r="H90">
        <f>IFERROR(VLOOKUP(U16Wrun[[#This Row],[Card]],results5133[],5,FALSE),999)</f>
        <v>999</v>
      </c>
      <c r="I90">
        <f>VLOOKUP(U16Wrun[[#This Row],[pos2.5133]],pointstable[],2,FALSE)</f>
        <v>0</v>
      </c>
      <c r="J90" s="3">
        <f>IFERROR(VLOOKUP(U16Wrun[[#This Row],[Card]],results5134[],4,FALSE),999)</f>
        <v>999</v>
      </c>
      <c r="K90" s="3">
        <f>VLOOKUP(U16Wrun[[#This Row],[pos1.5134]],pointstable[],2,FALSE)</f>
        <v>0</v>
      </c>
      <c r="L90" s="3">
        <f>IFERROR(VLOOKUP(U16Wrun[[#This Row],[Card]],results5134[],5,FALSE),999)</f>
        <v>999</v>
      </c>
      <c r="M90" s="3">
        <f>VLOOKUP(U16Wrun[[#This Row],[pos2.5134]],pointstable[],2,FALSE)</f>
        <v>0</v>
      </c>
      <c r="N90" s="3">
        <f>IFERROR(VLOOKUP(U16Wrun[[#This Row],[Card]],results5135[],4,FALSE),999)</f>
        <v>999</v>
      </c>
      <c r="O90" s="3">
        <f>VLOOKUP(U16Wrun[[#This Row],[pos1.5135]],pointstable[],2,FALSE)</f>
        <v>0</v>
      </c>
      <c r="P90" s="3">
        <f>IFERROR(VLOOKUP(U16Wrun[[#This Row],[Card]],results5135[],5,FALSE),999)</f>
        <v>999</v>
      </c>
      <c r="Q90" s="3">
        <f>VLOOKUP(U16Wrun[[#This Row],[pos2.5135]],pointstable[],2,FALSE)</f>
        <v>0</v>
      </c>
      <c r="R90" s="3">
        <f>IFERROR(VLOOKUP(U16Wrun[[#This Row],[Card]],results5136[],4,FALSE),999)</f>
        <v>999</v>
      </c>
      <c r="S90" s="3">
        <f>VLOOKUP(U16Wrun[[#This Row],[pos1.5136]],pointstable[],2,FALSE)</f>
        <v>0</v>
      </c>
      <c r="T90" s="3">
        <f>IFERROR(VLOOKUP(U16Wrun[[#This Row],[Card]],results5136[],5,FALSE),999)</f>
        <v>999</v>
      </c>
      <c r="U90" s="3">
        <f>VLOOKUP(U16Wrun[[#This Row],[pos2.5136]],pointstable[],2,FALSE)</f>
        <v>0</v>
      </c>
    </row>
    <row r="91" spans="1:21" x14ac:dyDescent="0.25">
      <c r="B91" s="3"/>
      <c r="C91" s="3"/>
      <c r="E9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1">
        <f>IFERROR(VLOOKUP(U16Wrun[[#This Row],[Card]],results5133[],4,FALSE),999)</f>
        <v>999</v>
      </c>
      <c r="G91">
        <f>VLOOKUP(U16Wrun[[#This Row],[pos1.5133]],pointstable[],2,FALSE)</f>
        <v>0</v>
      </c>
      <c r="H91">
        <f>IFERROR(VLOOKUP(U16Wrun[[#This Row],[Card]],results5133[],5,FALSE),999)</f>
        <v>999</v>
      </c>
      <c r="I91">
        <f>VLOOKUP(U16Wrun[[#This Row],[pos2.5133]],pointstable[],2,FALSE)</f>
        <v>0</v>
      </c>
      <c r="J91" s="3">
        <f>IFERROR(VLOOKUP(U16Wrun[[#This Row],[Card]],results5134[],4,FALSE),999)</f>
        <v>999</v>
      </c>
      <c r="K91" s="3">
        <f>VLOOKUP(U16Wrun[[#This Row],[pos1.5134]],pointstable[],2,FALSE)</f>
        <v>0</v>
      </c>
      <c r="L91" s="3">
        <f>IFERROR(VLOOKUP(U16Wrun[[#This Row],[Card]],results5134[],5,FALSE),999)</f>
        <v>999</v>
      </c>
      <c r="M91" s="3">
        <f>VLOOKUP(U16Wrun[[#This Row],[pos2.5134]],pointstable[],2,FALSE)</f>
        <v>0</v>
      </c>
      <c r="N91" s="3">
        <f>IFERROR(VLOOKUP(U16Wrun[[#This Row],[Card]],results5135[],4,FALSE),999)</f>
        <v>999</v>
      </c>
      <c r="O91" s="3">
        <f>VLOOKUP(U16Wrun[[#This Row],[pos1.5135]],pointstable[],2,FALSE)</f>
        <v>0</v>
      </c>
      <c r="P91" s="3">
        <f>IFERROR(VLOOKUP(U16Wrun[[#This Row],[Card]],results5135[],5,FALSE),999)</f>
        <v>999</v>
      </c>
      <c r="Q91" s="3">
        <f>VLOOKUP(U16Wrun[[#This Row],[pos2.5135]],pointstable[],2,FALSE)</f>
        <v>0</v>
      </c>
      <c r="R91" s="3">
        <f>IFERROR(VLOOKUP(U16Wrun[[#This Row],[Card]],results5136[],4,FALSE),999)</f>
        <v>999</v>
      </c>
      <c r="S91" s="3">
        <f>VLOOKUP(U16Wrun[[#This Row],[pos1.5136]],pointstable[],2,FALSE)</f>
        <v>0</v>
      </c>
      <c r="T91" s="3">
        <f>IFERROR(VLOOKUP(U16Wrun[[#This Row],[Card]],results5136[],5,FALSE),999)</f>
        <v>999</v>
      </c>
      <c r="U91" s="3">
        <f>VLOOKUP(U16Wrun[[#This Row],[pos2.5136]],pointstable[],2,FALSE)</f>
        <v>0</v>
      </c>
    </row>
    <row r="92" spans="1:21" x14ac:dyDescent="0.25">
      <c r="E9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2">
        <f>IFERROR(VLOOKUP(U16Wrun[[#This Row],[Card]],results5133[],4,FALSE),999)</f>
        <v>999</v>
      </c>
      <c r="G92">
        <f>VLOOKUP(U16Wrun[[#This Row],[pos1.5133]],pointstable[],2,FALSE)</f>
        <v>0</v>
      </c>
      <c r="H92">
        <f>IFERROR(VLOOKUP(U16Wrun[[#This Row],[Card]],results5133[],5,FALSE),999)</f>
        <v>999</v>
      </c>
      <c r="I92">
        <f>VLOOKUP(U16Wrun[[#This Row],[pos2.5133]],pointstable[],2,FALSE)</f>
        <v>0</v>
      </c>
      <c r="J92" s="3">
        <f>IFERROR(VLOOKUP(U16Wrun[[#This Row],[Card]],results5134[],4,FALSE),999)</f>
        <v>999</v>
      </c>
      <c r="K92" s="3">
        <f>VLOOKUP(U16Wrun[[#This Row],[pos1.5134]],pointstable[],2,FALSE)</f>
        <v>0</v>
      </c>
      <c r="L92" s="3">
        <f>IFERROR(VLOOKUP(U16Wrun[[#This Row],[Card]],results5134[],5,FALSE),999)</f>
        <v>999</v>
      </c>
      <c r="M92" s="3">
        <f>VLOOKUP(U16Wrun[[#This Row],[pos2.5134]],pointstable[],2,FALSE)</f>
        <v>0</v>
      </c>
      <c r="N92" s="3">
        <f>IFERROR(VLOOKUP(U16Wrun[[#This Row],[Card]],results5135[],4,FALSE),999)</f>
        <v>999</v>
      </c>
      <c r="O92" s="3">
        <f>VLOOKUP(U16Wrun[[#This Row],[pos1.5135]],pointstable[],2,FALSE)</f>
        <v>0</v>
      </c>
      <c r="P92" s="3">
        <f>IFERROR(VLOOKUP(U16Wrun[[#This Row],[Card]],results5135[],5,FALSE),999)</f>
        <v>999</v>
      </c>
      <c r="Q92" s="3">
        <f>VLOOKUP(U16Wrun[[#This Row],[pos2.5135]],pointstable[],2,FALSE)</f>
        <v>0</v>
      </c>
      <c r="R92" s="3">
        <f>IFERROR(VLOOKUP(U16Wrun[[#This Row],[Card]],results5136[],4,FALSE),999)</f>
        <v>999</v>
      </c>
      <c r="S92" s="3">
        <f>VLOOKUP(U16Wrun[[#This Row],[pos1.5136]],pointstable[],2,FALSE)</f>
        <v>0</v>
      </c>
      <c r="T92" s="3">
        <f>IFERROR(VLOOKUP(U16Wrun[[#This Row],[Card]],results5136[],5,FALSE),999)</f>
        <v>999</v>
      </c>
      <c r="U92" s="3">
        <f>VLOOKUP(U16Wrun[[#This Row],[pos2.5136]],pointstable[],2,FALSE)</f>
        <v>0</v>
      </c>
    </row>
    <row r="93" spans="1:21" x14ac:dyDescent="0.25">
      <c r="E9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3">
        <f>IFERROR(VLOOKUP(U16Wrun[[#This Row],[Card]],results5133[],4,FALSE),999)</f>
        <v>999</v>
      </c>
      <c r="G93">
        <f>VLOOKUP(U16Wrun[[#This Row],[pos1.5133]],pointstable[],2,FALSE)</f>
        <v>0</v>
      </c>
      <c r="H93">
        <f>IFERROR(VLOOKUP(U16Wrun[[#This Row],[Card]],results5133[],5,FALSE),999)</f>
        <v>999</v>
      </c>
      <c r="I93">
        <f>VLOOKUP(U16Wrun[[#This Row],[pos2.5133]],pointstable[],2,FALSE)</f>
        <v>0</v>
      </c>
      <c r="J93" s="3">
        <f>IFERROR(VLOOKUP(U16Wrun[[#This Row],[Card]],results5134[],4,FALSE),999)</f>
        <v>999</v>
      </c>
      <c r="K93" s="3">
        <f>VLOOKUP(U16Wrun[[#This Row],[pos1.5134]],pointstable[],2,FALSE)</f>
        <v>0</v>
      </c>
      <c r="L93" s="3">
        <f>IFERROR(VLOOKUP(U16Wrun[[#This Row],[Card]],results5134[],5,FALSE),999)</f>
        <v>999</v>
      </c>
      <c r="M93" s="3">
        <f>VLOOKUP(U16Wrun[[#This Row],[pos2.5134]],pointstable[],2,FALSE)</f>
        <v>0</v>
      </c>
      <c r="N93" s="3">
        <f>IFERROR(VLOOKUP(U16Wrun[[#This Row],[Card]],results5135[],4,FALSE),999)</f>
        <v>999</v>
      </c>
      <c r="O93" s="3">
        <f>VLOOKUP(U16Wrun[[#This Row],[pos1.5135]],pointstable[],2,FALSE)</f>
        <v>0</v>
      </c>
      <c r="P93" s="3">
        <f>IFERROR(VLOOKUP(U16Wrun[[#This Row],[Card]],results5135[],5,FALSE),999)</f>
        <v>999</v>
      </c>
      <c r="Q93" s="3">
        <f>VLOOKUP(U16Wrun[[#This Row],[pos2.5135]],pointstable[],2,FALSE)</f>
        <v>0</v>
      </c>
      <c r="R93" s="3">
        <f>IFERROR(VLOOKUP(U16Wrun[[#This Row],[Card]],results5136[],4,FALSE),999)</f>
        <v>999</v>
      </c>
      <c r="S93" s="3">
        <f>VLOOKUP(U16Wrun[[#This Row],[pos1.5136]],pointstable[],2,FALSE)</f>
        <v>0</v>
      </c>
      <c r="T93" s="3">
        <f>IFERROR(VLOOKUP(U16Wrun[[#This Row],[Card]],results5136[],5,FALSE),999)</f>
        <v>999</v>
      </c>
      <c r="U93" s="3">
        <f>VLOOKUP(U16Wrun[[#This Row],[pos2.5136]],pointstable[],2,FALSE)</f>
        <v>0</v>
      </c>
    </row>
    <row r="94" spans="1:21" x14ac:dyDescent="0.25">
      <c r="E9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4">
        <f>IFERROR(VLOOKUP(U16Wrun[[#This Row],[Card]],results5133[],4,FALSE),999)</f>
        <v>999</v>
      </c>
      <c r="G94">
        <f>VLOOKUP(U16Wrun[[#This Row],[pos1.5133]],pointstable[],2,FALSE)</f>
        <v>0</v>
      </c>
      <c r="H94">
        <f>IFERROR(VLOOKUP(U16Wrun[[#This Row],[Card]],results5133[],5,FALSE),999)</f>
        <v>999</v>
      </c>
      <c r="I94">
        <f>VLOOKUP(U16Wrun[[#This Row],[pos2.5133]],pointstable[],2,FALSE)</f>
        <v>0</v>
      </c>
      <c r="J94" s="3">
        <f>IFERROR(VLOOKUP(U16Wrun[[#This Row],[Card]],results5134[],4,FALSE),999)</f>
        <v>999</v>
      </c>
      <c r="K94" s="3">
        <f>VLOOKUP(U16Wrun[[#This Row],[pos1.5134]],pointstable[],2,FALSE)</f>
        <v>0</v>
      </c>
      <c r="L94" s="3">
        <f>IFERROR(VLOOKUP(U16Wrun[[#This Row],[Card]],results5134[],5,FALSE),999)</f>
        <v>999</v>
      </c>
      <c r="M94" s="3">
        <f>VLOOKUP(U16Wrun[[#This Row],[pos2.5134]],pointstable[],2,FALSE)</f>
        <v>0</v>
      </c>
      <c r="N94" s="3">
        <f>IFERROR(VLOOKUP(U16Wrun[[#This Row],[Card]],results5135[],4,FALSE),999)</f>
        <v>999</v>
      </c>
      <c r="O94" s="3">
        <f>VLOOKUP(U16Wrun[[#This Row],[pos1.5135]],pointstable[],2,FALSE)</f>
        <v>0</v>
      </c>
      <c r="P94" s="3">
        <f>IFERROR(VLOOKUP(U16Wrun[[#This Row],[Card]],results5135[],5,FALSE),999)</f>
        <v>999</v>
      </c>
      <c r="Q94" s="3">
        <f>VLOOKUP(U16Wrun[[#This Row],[pos2.5135]],pointstable[],2,FALSE)</f>
        <v>0</v>
      </c>
      <c r="R94" s="3">
        <f>IFERROR(VLOOKUP(U16Wrun[[#This Row],[Card]],results5136[],4,FALSE),999)</f>
        <v>999</v>
      </c>
      <c r="S94" s="3">
        <f>VLOOKUP(U16Wrun[[#This Row],[pos1.5136]],pointstable[],2,FALSE)</f>
        <v>0</v>
      </c>
      <c r="T94" s="3">
        <f>IFERROR(VLOOKUP(U16Wrun[[#This Row],[Card]],results5136[],5,FALSE),999)</f>
        <v>999</v>
      </c>
      <c r="U94" s="3">
        <f>VLOOKUP(U16Wrun[[#This Row],[pos2.5136]],pointstable[],2,FALSE)</f>
        <v>0</v>
      </c>
    </row>
    <row r="95" spans="1:21" x14ac:dyDescent="0.25">
      <c r="E9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5">
        <f>IFERROR(VLOOKUP(U16Wrun[[#This Row],[Card]],results5133[],4,FALSE),999)</f>
        <v>999</v>
      </c>
      <c r="G95">
        <f>VLOOKUP(U16Wrun[[#This Row],[pos1.5133]],pointstable[],2,FALSE)</f>
        <v>0</v>
      </c>
      <c r="H95">
        <f>IFERROR(VLOOKUP(U16Wrun[[#This Row],[Card]],results5133[],5,FALSE),999)</f>
        <v>999</v>
      </c>
      <c r="I95">
        <f>VLOOKUP(U16Wrun[[#This Row],[pos2.5133]],pointstable[],2,FALSE)</f>
        <v>0</v>
      </c>
      <c r="J95" s="3">
        <f>IFERROR(VLOOKUP(U16Wrun[[#This Row],[Card]],results5134[],4,FALSE),999)</f>
        <v>999</v>
      </c>
      <c r="K95" s="3">
        <f>VLOOKUP(U16Wrun[[#This Row],[pos1.5134]],pointstable[],2,FALSE)</f>
        <v>0</v>
      </c>
      <c r="L95" s="3">
        <f>IFERROR(VLOOKUP(U16Wrun[[#This Row],[Card]],results5134[],5,FALSE),999)</f>
        <v>999</v>
      </c>
      <c r="M95" s="3">
        <f>VLOOKUP(U16Wrun[[#This Row],[pos2.5134]],pointstable[],2,FALSE)</f>
        <v>0</v>
      </c>
      <c r="N95" s="3">
        <f>IFERROR(VLOOKUP(U16Wrun[[#This Row],[Card]],results5135[],4,FALSE),999)</f>
        <v>999</v>
      </c>
      <c r="O95" s="3">
        <f>VLOOKUP(U16Wrun[[#This Row],[pos1.5135]],pointstable[],2,FALSE)</f>
        <v>0</v>
      </c>
      <c r="P95" s="3">
        <f>IFERROR(VLOOKUP(U16Wrun[[#This Row],[Card]],results5135[],5,FALSE),999)</f>
        <v>999</v>
      </c>
      <c r="Q95" s="3">
        <f>VLOOKUP(U16Wrun[[#This Row],[pos2.5135]],pointstable[],2,FALSE)</f>
        <v>0</v>
      </c>
      <c r="R95" s="3">
        <f>IFERROR(VLOOKUP(U16Wrun[[#This Row],[Card]],results5136[],4,FALSE),999)</f>
        <v>999</v>
      </c>
      <c r="S95" s="3">
        <f>VLOOKUP(U16Wrun[[#This Row],[pos1.5136]],pointstable[],2,FALSE)</f>
        <v>0</v>
      </c>
      <c r="T95" s="3">
        <f>IFERROR(VLOOKUP(U16Wrun[[#This Row],[Card]],results5136[],5,FALSE),999)</f>
        <v>999</v>
      </c>
      <c r="U95" s="3">
        <f>VLOOKUP(U16Wrun[[#This Row],[pos2.5136]],pointstable[],2,FALSE)</f>
        <v>0</v>
      </c>
    </row>
    <row r="96" spans="1:21" x14ac:dyDescent="0.25">
      <c r="E9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6">
        <f>IFERROR(VLOOKUP(U16Wrun[[#This Row],[Card]],results5133[],4,FALSE),999)</f>
        <v>999</v>
      </c>
      <c r="G96">
        <f>VLOOKUP(U16Wrun[[#This Row],[pos1.5133]],pointstable[],2,FALSE)</f>
        <v>0</v>
      </c>
      <c r="H96">
        <f>IFERROR(VLOOKUP(U16Wrun[[#This Row],[Card]],results5133[],5,FALSE),999)</f>
        <v>999</v>
      </c>
      <c r="I96">
        <f>VLOOKUP(U16Wrun[[#This Row],[pos2.5133]],pointstable[],2,FALSE)</f>
        <v>0</v>
      </c>
      <c r="J96" s="3">
        <f>IFERROR(VLOOKUP(U16Wrun[[#This Row],[Card]],results5134[],4,FALSE),999)</f>
        <v>999</v>
      </c>
      <c r="K96" s="3">
        <f>VLOOKUP(U16Wrun[[#This Row],[pos1.5134]],pointstable[],2,FALSE)</f>
        <v>0</v>
      </c>
      <c r="L96" s="3">
        <f>IFERROR(VLOOKUP(U16Wrun[[#This Row],[Card]],results5134[],5,FALSE),999)</f>
        <v>999</v>
      </c>
      <c r="M96" s="3">
        <f>VLOOKUP(U16Wrun[[#This Row],[pos2.5134]],pointstable[],2,FALSE)</f>
        <v>0</v>
      </c>
      <c r="N96" s="3">
        <f>IFERROR(VLOOKUP(U16Wrun[[#This Row],[Card]],results5135[],4,FALSE),999)</f>
        <v>999</v>
      </c>
      <c r="O96" s="3">
        <f>VLOOKUP(U16Wrun[[#This Row],[pos1.5135]],pointstable[],2,FALSE)</f>
        <v>0</v>
      </c>
      <c r="P96" s="3">
        <f>IFERROR(VLOOKUP(U16Wrun[[#This Row],[Card]],results5135[],5,FALSE),999)</f>
        <v>999</v>
      </c>
      <c r="Q96" s="3">
        <f>VLOOKUP(U16Wrun[[#This Row],[pos2.5135]],pointstable[],2,FALSE)</f>
        <v>0</v>
      </c>
      <c r="R96" s="3">
        <f>IFERROR(VLOOKUP(U16Wrun[[#This Row],[Card]],results5136[],4,FALSE),999)</f>
        <v>999</v>
      </c>
      <c r="S96" s="3">
        <f>VLOOKUP(U16Wrun[[#This Row],[pos1.5136]],pointstable[],2,FALSE)</f>
        <v>0</v>
      </c>
      <c r="T96" s="3">
        <f>IFERROR(VLOOKUP(U16Wrun[[#This Row],[Card]],results5136[],5,FALSE),999)</f>
        <v>999</v>
      </c>
      <c r="U96" s="3">
        <f>VLOOKUP(U16Wrun[[#This Row],[pos2.5136]],pointstable[],2,FALSE)</f>
        <v>0</v>
      </c>
    </row>
    <row r="97" spans="5:21" x14ac:dyDescent="0.25">
      <c r="E9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7">
        <f>IFERROR(VLOOKUP(U16Wrun[[#This Row],[Card]],results5133[],4,FALSE),999)</f>
        <v>999</v>
      </c>
      <c r="G97">
        <f>VLOOKUP(U16Wrun[[#This Row],[pos1.5133]],pointstable[],2,FALSE)</f>
        <v>0</v>
      </c>
      <c r="H97">
        <f>IFERROR(VLOOKUP(U16Wrun[[#This Row],[Card]],results5133[],5,FALSE),999)</f>
        <v>999</v>
      </c>
      <c r="I97">
        <f>VLOOKUP(U16Wrun[[#This Row],[pos2.5133]],pointstable[],2,FALSE)</f>
        <v>0</v>
      </c>
      <c r="J97" s="3">
        <f>IFERROR(VLOOKUP(U16Wrun[[#This Row],[Card]],results5134[],4,FALSE),999)</f>
        <v>999</v>
      </c>
      <c r="K97" s="3">
        <f>VLOOKUP(U16Wrun[[#This Row],[pos1.5134]],pointstable[],2,FALSE)</f>
        <v>0</v>
      </c>
      <c r="L97" s="3">
        <f>IFERROR(VLOOKUP(U16Wrun[[#This Row],[Card]],results5134[],5,FALSE),999)</f>
        <v>999</v>
      </c>
      <c r="M97" s="3">
        <f>VLOOKUP(U16Wrun[[#This Row],[pos2.5134]],pointstable[],2,FALSE)</f>
        <v>0</v>
      </c>
      <c r="N97" s="3">
        <f>IFERROR(VLOOKUP(U16Wrun[[#This Row],[Card]],results5135[],4,FALSE),999)</f>
        <v>999</v>
      </c>
      <c r="O97" s="3">
        <f>VLOOKUP(U16Wrun[[#This Row],[pos1.5135]],pointstable[],2,FALSE)</f>
        <v>0</v>
      </c>
      <c r="P97" s="3">
        <f>IFERROR(VLOOKUP(U16Wrun[[#This Row],[Card]],results5135[],5,FALSE),999)</f>
        <v>999</v>
      </c>
      <c r="Q97" s="3">
        <f>VLOOKUP(U16Wrun[[#This Row],[pos2.5135]],pointstable[],2,FALSE)</f>
        <v>0</v>
      </c>
      <c r="R97" s="3">
        <f>IFERROR(VLOOKUP(U16Wrun[[#This Row],[Card]],results5136[],4,FALSE),999)</f>
        <v>999</v>
      </c>
      <c r="S97" s="3">
        <f>VLOOKUP(U16Wrun[[#This Row],[pos1.5136]],pointstable[],2,FALSE)</f>
        <v>0</v>
      </c>
      <c r="T97" s="3">
        <f>IFERROR(VLOOKUP(U16Wrun[[#This Row],[Card]],results5136[],5,FALSE),999)</f>
        <v>999</v>
      </c>
      <c r="U97" s="3">
        <f>VLOOKUP(U16Wrun[[#This Row],[pos2.5136]],pointstable[],2,FALSE)</f>
        <v>0</v>
      </c>
    </row>
    <row r="98" spans="5:21" x14ac:dyDescent="0.25">
      <c r="E9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8">
        <f>IFERROR(VLOOKUP(U16Wrun[[#This Row],[Card]],results5133[],4,FALSE),999)</f>
        <v>999</v>
      </c>
      <c r="G98">
        <f>VLOOKUP(U16Wrun[[#This Row],[pos1.5133]],pointstable[],2,FALSE)</f>
        <v>0</v>
      </c>
      <c r="H98">
        <f>IFERROR(VLOOKUP(U16Wrun[[#This Row],[Card]],results5133[],5,FALSE),999)</f>
        <v>999</v>
      </c>
      <c r="I98">
        <f>VLOOKUP(U16Wrun[[#This Row],[pos2.5133]],pointstable[],2,FALSE)</f>
        <v>0</v>
      </c>
      <c r="J98" s="3">
        <f>IFERROR(VLOOKUP(U16Wrun[[#This Row],[Card]],results5134[],4,FALSE),999)</f>
        <v>999</v>
      </c>
      <c r="K98" s="3">
        <f>VLOOKUP(U16Wrun[[#This Row],[pos1.5134]],pointstable[],2,FALSE)</f>
        <v>0</v>
      </c>
      <c r="L98" s="3">
        <f>IFERROR(VLOOKUP(U16Wrun[[#This Row],[Card]],results5134[],5,FALSE),999)</f>
        <v>999</v>
      </c>
      <c r="M98" s="3">
        <f>VLOOKUP(U16Wrun[[#This Row],[pos2.5134]],pointstable[],2,FALSE)</f>
        <v>0</v>
      </c>
      <c r="N98" s="3">
        <f>IFERROR(VLOOKUP(U16Wrun[[#This Row],[Card]],results5135[],4,FALSE),999)</f>
        <v>999</v>
      </c>
      <c r="O98" s="3">
        <f>VLOOKUP(U16Wrun[[#This Row],[pos1.5135]],pointstable[],2,FALSE)</f>
        <v>0</v>
      </c>
      <c r="P98" s="3">
        <f>IFERROR(VLOOKUP(U16Wrun[[#This Row],[Card]],results5135[],5,FALSE),999)</f>
        <v>999</v>
      </c>
      <c r="Q98" s="3">
        <f>VLOOKUP(U16Wrun[[#This Row],[pos2.5135]],pointstable[],2,FALSE)</f>
        <v>0</v>
      </c>
      <c r="R98" s="3">
        <f>IFERROR(VLOOKUP(U16Wrun[[#This Row],[Card]],results5136[],4,FALSE),999)</f>
        <v>999</v>
      </c>
      <c r="S98" s="3">
        <f>VLOOKUP(U16Wrun[[#This Row],[pos1.5136]],pointstable[],2,FALSE)</f>
        <v>0</v>
      </c>
      <c r="T98" s="3">
        <f>IFERROR(VLOOKUP(U16Wrun[[#This Row],[Card]],results5136[],5,FALSE),999)</f>
        <v>999</v>
      </c>
      <c r="U98" s="3">
        <f>VLOOKUP(U16Wrun[[#This Row],[pos2.5136]],pointstable[],2,FALSE)</f>
        <v>0</v>
      </c>
    </row>
    <row r="99" spans="5:21" x14ac:dyDescent="0.25">
      <c r="E9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99">
        <f>IFERROR(VLOOKUP(U16Wrun[[#This Row],[Card]],results5133[],4,FALSE),999)</f>
        <v>999</v>
      </c>
      <c r="G99">
        <f>VLOOKUP(U16Wrun[[#This Row],[pos1.5133]],pointstable[],2,FALSE)</f>
        <v>0</v>
      </c>
      <c r="H99">
        <f>IFERROR(VLOOKUP(U16Wrun[[#This Row],[Card]],results5133[],5,FALSE),999)</f>
        <v>999</v>
      </c>
      <c r="I99">
        <f>VLOOKUP(U16Wrun[[#This Row],[pos2.5133]],pointstable[],2,FALSE)</f>
        <v>0</v>
      </c>
      <c r="J99" s="3">
        <f>IFERROR(VLOOKUP(U16Wrun[[#This Row],[Card]],results5134[],4,FALSE),999)</f>
        <v>999</v>
      </c>
      <c r="K99" s="3">
        <f>VLOOKUP(U16Wrun[[#This Row],[pos1.5134]],pointstable[],2,FALSE)</f>
        <v>0</v>
      </c>
      <c r="L99" s="3">
        <f>IFERROR(VLOOKUP(U16Wrun[[#This Row],[Card]],results5134[],5,FALSE),999)</f>
        <v>999</v>
      </c>
      <c r="M99" s="3">
        <f>VLOOKUP(U16Wrun[[#This Row],[pos2.5134]],pointstable[],2,FALSE)</f>
        <v>0</v>
      </c>
      <c r="N99" s="3">
        <f>IFERROR(VLOOKUP(U16Wrun[[#This Row],[Card]],results5135[],4,FALSE),999)</f>
        <v>999</v>
      </c>
      <c r="O99" s="3">
        <f>VLOOKUP(U16Wrun[[#This Row],[pos1.5135]],pointstable[],2,FALSE)</f>
        <v>0</v>
      </c>
      <c r="P99" s="3">
        <f>IFERROR(VLOOKUP(U16Wrun[[#This Row],[Card]],results5135[],5,FALSE),999)</f>
        <v>999</v>
      </c>
      <c r="Q99" s="3">
        <f>VLOOKUP(U16Wrun[[#This Row],[pos2.5135]],pointstable[],2,FALSE)</f>
        <v>0</v>
      </c>
      <c r="R99" s="3">
        <f>IFERROR(VLOOKUP(U16Wrun[[#This Row],[Card]],results5136[],4,FALSE),999)</f>
        <v>999</v>
      </c>
      <c r="S99" s="3">
        <f>VLOOKUP(U16Wrun[[#This Row],[pos1.5136]],pointstable[],2,FALSE)</f>
        <v>0</v>
      </c>
      <c r="T99" s="3">
        <f>IFERROR(VLOOKUP(U16Wrun[[#This Row],[Card]],results5136[],5,FALSE),999)</f>
        <v>999</v>
      </c>
      <c r="U99" s="3">
        <f>VLOOKUP(U16Wrun[[#This Row],[pos2.5136]],pointstable[],2,FALSE)</f>
        <v>0</v>
      </c>
    </row>
    <row r="100" spans="5:21" x14ac:dyDescent="0.25">
      <c r="E10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0">
        <f>IFERROR(VLOOKUP(U16Wrun[[#This Row],[Card]],results5133[],4,FALSE),999)</f>
        <v>999</v>
      </c>
      <c r="G100">
        <f>VLOOKUP(U16Wrun[[#This Row],[pos1.5133]],pointstable[],2,FALSE)</f>
        <v>0</v>
      </c>
      <c r="H100">
        <f>IFERROR(VLOOKUP(U16Wrun[[#This Row],[Card]],results5133[],5,FALSE),999)</f>
        <v>999</v>
      </c>
      <c r="I100">
        <f>VLOOKUP(U16Wrun[[#This Row],[pos2.5133]],pointstable[],2,FALSE)</f>
        <v>0</v>
      </c>
      <c r="J100" s="3">
        <f>IFERROR(VLOOKUP(U16Wrun[[#This Row],[Card]],results5134[],4,FALSE),999)</f>
        <v>999</v>
      </c>
      <c r="K100" s="3">
        <f>VLOOKUP(U16Wrun[[#This Row],[pos1.5134]],pointstable[],2,FALSE)</f>
        <v>0</v>
      </c>
      <c r="L100" s="3">
        <f>IFERROR(VLOOKUP(U16Wrun[[#This Row],[Card]],results5134[],5,FALSE),999)</f>
        <v>999</v>
      </c>
      <c r="M100" s="3">
        <f>VLOOKUP(U16Wrun[[#This Row],[pos2.5134]],pointstable[],2,FALSE)</f>
        <v>0</v>
      </c>
      <c r="N100" s="3">
        <f>IFERROR(VLOOKUP(U16Wrun[[#This Row],[Card]],results5135[],4,FALSE),999)</f>
        <v>999</v>
      </c>
      <c r="O100" s="3">
        <f>VLOOKUP(U16Wrun[[#This Row],[pos1.5135]],pointstable[],2,FALSE)</f>
        <v>0</v>
      </c>
      <c r="P100" s="3">
        <f>IFERROR(VLOOKUP(U16Wrun[[#This Row],[Card]],results5135[],5,FALSE),999)</f>
        <v>999</v>
      </c>
      <c r="Q100" s="3">
        <f>VLOOKUP(U16Wrun[[#This Row],[pos2.5135]],pointstable[],2,FALSE)</f>
        <v>0</v>
      </c>
      <c r="R100" s="3">
        <f>IFERROR(VLOOKUP(U16Wrun[[#This Row],[Card]],results5136[],4,FALSE),999)</f>
        <v>999</v>
      </c>
      <c r="S100" s="3">
        <f>VLOOKUP(U16Wrun[[#This Row],[pos1.5136]],pointstable[],2,FALSE)</f>
        <v>0</v>
      </c>
      <c r="T100" s="3">
        <f>IFERROR(VLOOKUP(U16Wrun[[#This Row],[Card]],results5136[],5,FALSE),999)</f>
        <v>999</v>
      </c>
      <c r="U100" s="3">
        <f>VLOOKUP(U16Wrun[[#This Row],[pos2.5136]],pointstable[],2,FALSE)</f>
        <v>0</v>
      </c>
    </row>
    <row r="101" spans="5:21" x14ac:dyDescent="0.25">
      <c r="E10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1">
        <f>IFERROR(VLOOKUP(U16Wrun[[#This Row],[Card]],results5133[],4,FALSE),999)</f>
        <v>999</v>
      </c>
      <c r="G101">
        <f>VLOOKUP(U16Wrun[[#This Row],[pos1.5133]],pointstable[],2,FALSE)</f>
        <v>0</v>
      </c>
      <c r="H101">
        <f>IFERROR(VLOOKUP(U16Wrun[[#This Row],[Card]],results5133[],5,FALSE),999)</f>
        <v>999</v>
      </c>
      <c r="I101">
        <f>VLOOKUP(U16Wrun[[#This Row],[pos2.5133]],pointstable[],2,FALSE)</f>
        <v>0</v>
      </c>
      <c r="J101" s="3">
        <f>IFERROR(VLOOKUP(U16Wrun[[#This Row],[Card]],results5134[],4,FALSE),999)</f>
        <v>999</v>
      </c>
      <c r="K101" s="3">
        <f>VLOOKUP(U16Wrun[[#This Row],[pos1.5134]],pointstable[],2,FALSE)</f>
        <v>0</v>
      </c>
      <c r="L101" s="3">
        <f>IFERROR(VLOOKUP(U16Wrun[[#This Row],[Card]],results5134[],5,FALSE),999)</f>
        <v>999</v>
      </c>
      <c r="M101" s="3">
        <f>VLOOKUP(U16Wrun[[#This Row],[pos2.5134]],pointstable[],2,FALSE)</f>
        <v>0</v>
      </c>
      <c r="N101" s="3">
        <f>IFERROR(VLOOKUP(U16Wrun[[#This Row],[Card]],results5135[],4,FALSE),999)</f>
        <v>999</v>
      </c>
      <c r="O101" s="3">
        <f>VLOOKUP(U16Wrun[[#This Row],[pos1.5135]],pointstable[],2,FALSE)</f>
        <v>0</v>
      </c>
      <c r="P101" s="3">
        <f>IFERROR(VLOOKUP(U16Wrun[[#This Row],[Card]],results5135[],5,FALSE),999)</f>
        <v>999</v>
      </c>
      <c r="Q101" s="3">
        <f>VLOOKUP(U16Wrun[[#This Row],[pos2.5135]],pointstable[],2,FALSE)</f>
        <v>0</v>
      </c>
      <c r="R101" s="3">
        <f>IFERROR(VLOOKUP(U16Wrun[[#This Row],[Card]],results5136[],4,FALSE),999)</f>
        <v>999</v>
      </c>
      <c r="S101" s="3">
        <f>VLOOKUP(U16Wrun[[#This Row],[pos1.5136]],pointstable[],2,FALSE)</f>
        <v>0</v>
      </c>
      <c r="T101" s="3">
        <f>IFERROR(VLOOKUP(U16Wrun[[#This Row],[Card]],results5136[],5,FALSE),999)</f>
        <v>999</v>
      </c>
      <c r="U101" s="3">
        <f>VLOOKUP(U16Wrun[[#This Row],[pos2.5136]],pointstable[],2,FALSE)</f>
        <v>0</v>
      </c>
    </row>
    <row r="102" spans="5:21" x14ac:dyDescent="0.25">
      <c r="E10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2">
        <f>IFERROR(VLOOKUP(U16Wrun[[#This Row],[Card]],results5133[],4,FALSE),999)</f>
        <v>999</v>
      </c>
      <c r="G102">
        <f>VLOOKUP(U16Wrun[[#This Row],[pos1.5133]],pointstable[],2,FALSE)</f>
        <v>0</v>
      </c>
      <c r="H102">
        <f>IFERROR(VLOOKUP(U16Wrun[[#This Row],[Card]],results5133[],5,FALSE),999)</f>
        <v>999</v>
      </c>
      <c r="I102">
        <f>VLOOKUP(U16Wrun[[#This Row],[pos2.5133]],pointstable[],2,FALSE)</f>
        <v>0</v>
      </c>
      <c r="J102" s="3">
        <f>IFERROR(VLOOKUP(U16Wrun[[#This Row],[Card]],results5134[],4,FALSE),999)</f>
        <v>999</v>
      </c>
      <c r="K102" s="3">
        <f>VLOOKUP(U16Wrun[[#This Row],[pos1.5134]],pointstable[],2,FALSE)</f>
        <v>0</v>
      </c>
      <c r="L102" s="3">
        <f>IFERROR(VLOOKUP(U16Wrun[[#This Row],[Card]],results5134[],5,FALSE),999)</f>
        <v>999</v>
      </c>
      <c r="M102" s="3">
        <f>VLOOKUP(U16Wrun[[#This Row],[pos2.5134]],pointstable[],2,FALSE)</f>
        <v>0</v>
      </c>
      <c r="N102" s="3">
        <f>IFERROR(VLOOKUP(U16Wrun[[#This Row],[Card]],results5135[],4,FALSE),999)</f>
        <v>999</v>
      </c>
      <c r="O102" s="3">
        <f>VLOOKUP(U16Wrun[[#This Row],[pos1.5135]],pointstable[],2,FALSE)</f>
        <v>0</v>
      </c>
      <c r="P102" s="3">
        <f>IFERROR(VLOOKUP(U16Wrun[[#This Row],[Card]],results5135[],5,FALSE),999)</f>
        <v>999</v>
      </c>
      <c r="Q102" s="3">
        <f>VLOOKUP(U16Wrun[[#This Row],[pos2.5135]],pointstable[],2,FALSE)</f>
        <v>0</v>
      </c>
      <c r="R102" s="3">
        <f>IFERROR(VLOOKUP(U16Wrun[[#This Row],[Card]],results5136[],4,FALSE),999)</f>
        <v>999</v>
      </c>
      <c r="S102" s="3">
        <f>VLOOKUP(U16Wrun[[#This Row],[pos1.5136]],pointstable[],2,FALSE)</f>
        <v>0</v>
      </c>
      <c r="T102" s="3">
        <f>IFERROR(VLOOKUP(U16Wrun[[#This Row],[Card]],results5136[],5,FALSE),999)</f>
        <v>999</v>
      </c>
      <c r="U102" s="3">
        <f>VLOOKUP(U16Wrun[[#This Row],[pos2.5136]],pointstable[],2,FALSE)</f>
        <v>0</v>
      </c>
    </row>
    <row r="103" spans="5:21" x14ac:dyDescent="0.25">
      <c r="E10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3">
        <f>IFERROR(VLOOKUP(U16Wrun[[#This Row],[Card]],results5133[],4,FALSE),999)</f>
        <v>999</v>
      </c>
      <c r="G103">
        <f>VLOOKUP(U16Wrun[[#This Row],[pos1.5133]],pointstable[],2,FALSE)</f>
        <v>0</v>
      </c>
      <c r="H103">
        <f>IFERROR(VLOOKUP(U16Wrun[[#This Row],[Card]],results5133[],5,FALSE),999)</f>
        <v>999</v>
      </c>
      <c r="I103">
        <f>VLOOKUP(U16Wrun[[#This Row],[pos2.5133]],pointstable[],2,FALSE)</f>
        <v>0</v>
      </c>
      <c r="J103" s="3">
        <f>IFERROR(VLOOKUP(U16Wrun[[#This Row],[Card]],results5134[],4,FALSE),999)</f>
        <v>999</v>
      </c>
      <c r="K103" s="3">
        <f>VLOOKUP(U16Wrun[[#This Row],[pos1.5134]],pointstable[],2,FALSE)</f>
        <v>0</v>
      </c>
      <c r="L103" s="3">
        <f>IFERROR(VLOOKUP(U16Wrun[[#This Row],[Card]],results5134[],5,FALSE),999)</f>
        <v>999</v>
      </c>
      <c r="M103" s="3">
        <f>VLOOKUP(U16Wrun[[#This Row],[pos2.5134]],pointstable[],2,FALSE)</f>
        <v>0</v>
      </c>
      <c r="N103" s="3">
        <f>IFERROR(VLOOKUP(U16Wrun[[#This Row],[Card]],results5135[],4,FALSE),999)</f>
        <v>999</v>
      </c>
      <c r="O103" s="3">
        <f>VLOOKUP(U16Wrun[[#This Row],[pos1.5135]],pointstable[],2,FALSE)</f>
        <v>0</v>
      </c>
      <c r="P103" s="3">
        <f>IFERROR(VLOOKUP(U16Wrun[[#This Row],[Card]],results5135[],5,FALSE),999)</f>
        <v>999</v>
      </c>
      <c r="Q103" s="3">
        <f>VLOOKUP(U16Wrun[[#This Row],[pos2.5135]],pointstable[],2,FALSE)</f>
        <v>0</v>
      </c>
      <c r="R103" s="3">
        <f>IFERROR(VLOOKUP(U16Wrun[[#This Row],[Card]],results5136[],4,FALSE),999)</f>
        <v>999</v>
      </c>
      <c r="S103" s="3">
        <f>VLOOKUP(U16Wrun[[#This Row],[pos1.5136]],pointstable[],2,FALSE)</f>
        <v>0</v>
      </c>
      <c r="T103" s="3">
        <f>IFERROR(VLOOKUP(U16Wrun[[#This Row],[Card]],results5136[],5,FALSE),999)</f>
        <v>999</v>
      </c>
      <c r="U103" s="3">
        <f>VLOOKUP(U16Wrun[[#This Row],[pos2.5136]],pointstable[],2,FALSE)</f>
        <v>0</v>
      </c>
    </row>
    <row r="104" spans="5:21" x14ac:dyDescent="0.25">
      <c r="E10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4">
        <f>IFERROR(VLOOKUP(U16Wrun[[#This Row],[Card]],results5133[],4,FALSE),999)</f>
        <v>999</v>
      </c>
      <c r="G104">
        <f>VLOOKUP(U16Wrun[[#This Row],[pos1.5133]],pointstable[],2,FALSE)</f>
        <v>0</v>
      </c>
      <c r="H104">
        <f>IFERROR(VLOOKUP(U16Wrun[[#This Row],[Card]],results5133[],5,FALSE),999)</f>
        <v>999</v>
      </c>
      <c r="I104">
        <f>VLOOKUP(U16Wrun[[#This Row],[pos2.5133]],pointstable[],2,FALSE)</f>
        <v>0</v>
      </c>
      <c r="J104" s="3">
        <f>IFERROR(VLOOKUP(U16Wrun[[#This Row],[Card]],results5134[],4,FALSE),999)</f>
        <v>999</v>
      </c>
      <c r="K104" s="3">
        <f>VLOOKUP(U16Wrun[[#This Row],[pos1.5134]],pointstable[],2,FALSE)</f>
        <v>0</v>
      </c>
      <c r="L104" s="3">
        <f>IFERROR(VLOOKUP(U16Wrun[[#This Row],[Card]],results5134[],5,FALSE),999)</f>
        <v>999</v>
      </c>
      <c r="M104" s="3">
        <f>VLOOKUP(U16Wrun[[#This Row],[pos2.5134]],pointstable[],2,FALSE)</f>
        <v>0</v>
      </c>
      <c r="N104" s="3">
        <f>IFERROR(VLOOKUP(U16Wrun[[#This Row],[Card]],results5135[],4,FALSE),999)</f>
        <v>999</v>
      </c>
      <c r="O104" s="3">
        <f>VLOOKUP(U16Wrun[[#This Row],[pos1.5135]],pointstable[],2,FALSE)</f>
        <v>0</v>
      </c>
      <c r="P104" s="3">
        <f>IFERROR(VLOOKUP(U16Wrun[[#This Row],[Card]],results5135[],5,FALSE),999)</f>
        <v>999</v>
      </c>
      <c r="Q104" s="3">
        <f>VLOOKUP(U16Wrun[[#This Row],[pos2.5135]],pointstable[],2,FALSE)</f>
        <v>0</v>
      </c>
      <c r="R104" s="3">
        <f>IFERROR(VLOOKUP(U16Wrun[[#This Row],[Card]],results5136[],4,FALSE),999)</f>
        <v>999</v>
      </c>
      <c r="S104" s="3">
        <f>VLOOKUP(U16Wrun[[#This Row],[pos1.5136]],pointstable[],2,FALSE)</f>
        <v>0</v>
      </c>
      <c r="T104" s="3">
        <f>IFERROR(VLOOKUP(U16Wrun[[#This Row],[Card]],results5136[],5,FALSE),999)</f>
        <v>999</v>
      </c>
      <c r="U104" s="3">
        <f>VLOOKUP(U16Wrun[[#This Row],[pos2.5136]],pointstable[],2,FALSE)</f>
        <v>0</v>
      </c>
    </row>
    <row r="105" spans="5:21" x14ac:dyDescent="0.25">
      <c r="E10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5">
        <f>IFERROR(VLOOKUP(U16Wrun[[#This Row],[Card]],results5133[],4,FALSE),999)</f>
        <v>999</v>
      </c>
      <c r="G105">
        <f>VLOOKUP(U16Wrun[[#This Row],[pos1.5133]],pointstable[],2,FALSE)</f>
        <v>0</v>
      </c>
      <c r="H105">
        <f>IFERROR(VLOOKUP(U16Wrun[[#This Row],[Card]],results5133[],5,FALSE),999)</f>
        <v>999</v>
      </c>
      <c r="I105">
        <f>VLOOKUP(U16Wrun[[#This Row],[pos2.5133]],pointstable[],2,FALSE)</f>
        <v>0</v>
      </c>
      <c r="J105" s="3">
        <f>IFERROR(VLOOKUP(U16Wrun[[#This Row],[Card]],results5134[],4,FALSE),999)</f>
        <v>999</v>
      </c>
      <c r="K105" s="3">
        <f>VLOOKUP(U16Wrun[[#This Row],[pos1.5134]],pointstable[],2,FALSE)</f>
        <v>0</v>
      </c>
      <c r="L105" s="3">
        <f>IFERROR(VLOOKUP(U16Wrun[[#This Row],[Card]],results5134[],5,FALSE),999)</f>
        <v>999</v>
      </c>
      <c r="M105" s="3">
        <f>VLOOKUP(U16Wrun[[#This Row],[pos2.5134]],pointstable[],2,FALSE)</f>
        <v>0</v>
      </c>
      <c r="N105" s="3">
        <f>IFERROR(VLOOKUP(U16Wrun[[#This Row],[Card]],results5135[],4,FALSE),999)</f>
        <v>999</v>
      </c>
      <c r="O105" s="3">
        <f>VLOOKUP(U16Wrun[[#This Row],[pos1.5135]],pointstable[],2,FALSE)</f>
        <v>0</v>
      </c>
      <c r="P105" s="3">
        <f>IFERROR(VLOOKUP(U16Wrun[[#This Row],[Card]],results5135[],5,FALSE),999)</f>
        <v>999</v>
      </c>
      <c r="Q105" s="3">
        <f>VLOOKUP(U16Wrun[[#This Row],[pos2.5135]],pointstable[],2,FALSE)</f>
        <v>0</v>
      </c>
      <c r="R105" s="3">
        <f>IFERROR(VLOOKUP(U16Wrun[[#This Row],[Card]],results5136[],4,FALSE),999)</f>
        <v>999</v>
      </c>
      <c r="S105" s="3">
        <f>VLOOKUP(U16Wrun[[#This Row],[pos1.5136]],pointstable[],2,FALSE)</f>
        <v>0</v>
      </c>
      <c r="T105" s="3">
        <f>IFERROR(VLOOKUP(U16Wrun[[#This Row],[Card]],results5136[],5,FALSE),999)</f>
        <v>999</v>
      </c>
      <c r="U105" s="3">
        <f>VLOOKUP(U16Wrun[[#This Row],[pos2.5136]],pointstable[],2,FALSE)</f>
        <v>0</v>
      </c>
    </row>
    <row r="106" spans="5:21" x14ac:dyDescent="0.25">
      <c r="E10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6">
        <f>IFERROR(VLOOKUP(U16Wrun[[#This Row],[Card]],results5133[],4,FALSE),999)</f>
        <v>999</v>
      </c>
      <c r="G106">
        <f>VLOOKUP(U16Wrun[[#This Row],[pos1.5133]],pointstable[],2,FALSE)</f>
        <v>0</v>
      </c>
      <c r="H106">
        <f>IFERROR(VLOOKUP(U16Wrun[[#This Row],[Card]],results5133[],5,FALSE),999)</f>
        <v>999</v>
      </c>
      <c r="I106">
        <f>VLOOKUP(U16Wrun[[#This Row],[pos2.5133]],pointstable[],2,FALSE)</f>
        <v>0</v>
      </c>
      <c r="J106" s="3">
        <f>IFERROR(VLOOKUP(U16Wrun[[#This Row],[Card]],results5134[],4,FALSE),999)</f>
        <v>999</v>
      </c>
      <c r="K106" s="3">
        <f>VLOOKUP(U16Wrun[[#This Row],[pos1.5134]],pointstable[],2,FALSE)</f>
        <v>0</v>
      </c>
      <c r="L106" s="3">
        <f>IFERROR(VLOOKUP(U16Wrun[[#This Row],[Card]],results5134[],5,FALSE),999)</f>
        <v>999</v>
      </c>
      <c r="M106" s="3">
        <f>VLOOKUP(U16Wrun[[#This Row],[pos2.5134]],pointstable[],2,FALSE)</f>
        <v>0</v>
      </c>
      <c r="N106" s="3">
        <f>IFERROR(VLOOKUP(U16Wrun[[#This Row],[Card]],results5135[],4,FALSE),999)</f>
        <v>999</v>
      </c>
      <c r="O106" s="3">
        <f>VLOOKUP(U16Wrun[[#This Row],[pos1.5135]],pointstable[],2,FALSE)</f>
        <v>0</v>
      </c>
      <c r="P106" s="3">
        <f>IFERROR(VLOOKUP(U16Wrun[[#This Row],[Card]],results5135[],5,FALSE),999)</f>
        <v>999</v>
      </c>
      <c r="Q106" s="3">
        <f>VLOOKUP(U16Wrun[[#This Row],[pos2.5135]],pointstable[],2,FALSE)</f>
        <v>0</v>
      </c>
      <c r="R106" s="3">
        <f>IFERROR(VLOOKUP(U16Wrun[[#This Row],[Card]],results5136[],4,FALSE),999)</f>
        <v>999</v>
      </c>
      <c r="S106" s="3">
        <f>VLOOKUP(U16Wrun[[#This Row],[pos1.5136]],pointstable[],2,FALSE)</f>
        <v>0</v>
      </c>
      <c r="T106" s="3">
        <f>IFERROR(VLOOKUP(U16Wrun[[#This Row],[Card]],results5136[],5,FALSE),999)</f>
        <v>999</v>
      </c>
      <c r="U106" s="3">
        <f>VLOOKUP(U16Wrun[[#This Row],[pos2.5136]],pointstable[],2,FALSE)</f>
        <v>0</v>
      </c>
    </row>
    <row r="107" spans="5:21" x14ac:dyDescent="0.25">
      <c r="E10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7">
        <f>IFERROR(VLOOKUP(U16Wrun[[#This Row],[Card]],results5133[],4,FALSE),999)</f>
        <v>999</v>
      </c>
      <c r="G107">
        <f>VLOOKUP(U16Wrun[[#This Row],[pos1.5133]],pointstable[],2,FALSE)</f>
        <v>0</v>
      </c>
      <c r="H107">
        <f>IFERROR(VLOOKUP(U16Wrun[[#This Row],[Card]],results5133[],5,FALSE),999)</f>
        <v>999</v>
      </c>
      <c r="I107">
        <f>VLOOKUP(U16Wrun[[#This Row],[pos2.5133]],pointstable[],2,FALSE)</f>
        <v>0</v>
      </c>
      <c r="J107" s="3">
        <f>IFERROR(VLOOKUP(U16Wrun[[#This Row],[Card]],results5134[],4,FALSE),999)</f>
        <v>999</v>
      </c>
      <c r="K107" s="3">
        <f>VLOOKUP(U16Wrun[[#This Row],[pos1.5134]],pointstable[],2,FALSE)</f>
        <v>0</v>
      </c>
      <c r="L107" s="3">
        <f>IFERROR(VLOOKUP(U16Wrun[[#This Row],[Card]],results5134[],5,FALSE),999)</f>
        <v>999</v>
      </c>
      <c r="M107" s="3">
        <f>VLOOKUP(U16Wrun[[#This Row],[pos2.5134]],pointstable[],2,FALSE)</f>
        <v>0</v>
      </c>
      <c r="N107" s="3">
        <f>IFERROR(VLOOKUP(U16Wrun[[#This Row],[Card]],results5135[],4,FALSE),999)</f>
        <v>999</v>
      </c>
      <c r="O107" s="3">
        <f>VLOOKUP(U16Wrun[[#This Row],[pos1.5135]],pointstable[],2,FALSE)</f>
        <v>0</v>
      </c>
      <c r="P107" s="3">
        <f>IFERROR(VLOOKUP(U16Wrun[[#This Row],[Card]],results5135[],5,FALSE),999)</f>
        <v>999</v>
      </c>
      <c r="Q107" s="3">
        <f>VLOOKUP(U16Wrun[[#This Row],[pos2.5135]],pointstable[],2,FALSE)</f>
        <v>0</v>
      </c>
      <c r="R107" s="3">
        <f>IFERROR(VLOOKUP(U16Wrun[[#This Row],[Card]],results5136[],4,FALSE),999)</f>
        <v>999</v>
      </c>
      <c r="S107" s="3">
        <f>VLOOKUP(U16Wrun[[#This Row],[pos1.5136]],pointstable[],2,FALSE)</f>
        <v>0</v>
      </c>
      <c r="T107" s="3">
        <f>IFERROR(VLOOKUP(U16Wrun[[#This Row],[Card]],results5136[],5,FALSE),999)</f>
        <v>999</v>
      </c>
      <c r="U107" s="3">
        <f>VLOOKUP(U16Wrun[[#This Row],[pos2.5136]],pointstable[],2,FALSE)</f>
        <v>0</v>
      </c>
    </row>
    <row r="108" spans="5:21" x14ac:dyDescent="0.25">
      <c r="E10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8">
        <f>IFERROR(VLOOKUP(U16Wrun[[#This Row],[Card]],results5133[],4,FALSE),999)</f>
        <v>999</v>
      </c>
      <c r="G108">
        <f>VLOOKUP(U16Wrun[[#This Row],[pos1.5133]],pointstable[],2,FALSE)</f>
        <v>0</v>
      </c>
      <c r="H108">
        <f>IFERROR(VLOOKUP(U16Wrun[[#This Row],[Card]],results5133[],5,FALSE),999)</f>
        <v>999</v>
      </c>
      <c r="I108">
        <f>VLOOKUP(U16Wrun[[#This Row],[pos2.5133]],pointstable[],2,FALSE)</f>
        <v>0</v>
      </c>
      <c r="J108" s="3">
        <f>IFERROR(VLOOKUP(U16Wrun[[#This Row],[Card]],results5134[],4,FALSE),999)</f>
        <v>999</v>
      </c>
      <c r="K108" s="3">
        <f>VLOOKUP(U16Wrun[[#This Row],[pos1.5134]],pointstable[],2,FALSE)</f>
        <v>0</v>
      </c>
      <c r="L108" s="3">
        <f>IFERROR(VLOOKUP(U16Wrun[[#This Row],[Card]],results5134[],5,FALSE),999)</f>
        <v>999</v>
      </c>
      <c r="M108" s="3">
        <f>VLOOKUP(U16Wrun[[#This Row],[pos2.5134]],pointstable[],2,FALSE)</f>
        <v>0</v>
      </c>
      <c r="N108" s="3">
        <f>IFERROR(VLOOKUP(U16Wrun[[#This Row],[Card]],results5135[],4,FALSE),999)</f>
        <v>999</v>
      </c>
      <c r="O108" s="3">
        <f>VLOOKUP(U16Wrun[[#This Row],[pos1.5135]],pointstable[],2,FALSE)</f>
        <v>0</v>
      </c>
      <c r="P108" s="3">
        <f>IFERROR(VLOOKUP(U16Wrun[[#This Row],[Card]],results5135[],5,FALSE),999)</f>
        <v>999</v>
      </c>
      <c r="Q108" s="3">
        <f>VLOOKUP(U16Wrun[[#This Row],[pos2.5135]],pointstable[],2,FALSE)</f>
        <v>0</v>
      </c>
      <c r="R108" s="3">
        <f>IFERROR(VLOOKUP(U16Wrun[[#This Row],[Card]],results5136[],4,FALSE),999)</f>
        <v>999</v>
      </c>
      <c r="S108" s="3">
        <f>VLOOKUP(U16Wrun[[#This Row],[pos1.5136]],pointstable[],2,FALSE)</f>
        <v>0</v>
      </c>
      <c r="T108" s="3">
        <f>IFERROR(VLOOKUP(U16Wrun[[#This Row],[Card]],results5136[],5,FALSE),999)</f>
        <v>999</v>
      </c>
      <c r="U108" s="3">
        <f>VLOOKUP(U16Wrun[[#This Row],[pos2.5136]],pointstable[],2,FALSE)</f>
        <v>0</v>
      </c>
    </row>
    <row r="109" spans="5:21" x14ac:dyDescent="0.25">
      <c r="E10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09">
        <f>IFERROR(VLOOKUP(U16Wrun[[#This Row],[Card]],results5133[],4,FALSE),999)</f>
        <v>999</v>
      </c>
      <c r="G109">
        <f>VLOOKUP(U16Wrun[[#This Row],[pos1.5133]],pointstable[],2,FALSE)</f>
        <v>0</v>
      </c>
      <c r="H109">
        <f>IFERROR(VLOOKUP(U16Wrun[[#This Row],[Card]],results5133[],5,FALSE),999)</f>
        <v>999</v>
      </c>
      <c r="I109">
        <f>VLOOKUP(U16Wrun[[#This Row],[pos2.5133]],pointstable[],2,FALSE)</f>
        <v>0</v>
      </c>
      <c r="J109" s="3">
        <f>IFERROR(VLOOKUP(U16Wrun[[#This Row],[Card]],results5134[],4,FALSE),999)</f>
        <v>999</v>
      </c>
      <c r="K109" s="3">
        <f>VLOOKUP(U16Wrun[[#This Row],[pos1.5134]],pointstable[],2,FALSE)</f>
        <v>0</v>
      </c>
      <c r="L109" s="3">
        <f>IFERROR(VLOOKUP(U16Wrun[[#This Row],[Card]],results5134[],5,FALSE),999)</f>
        <v>999</v>
      </c>
      <c r="M109" s="3">
        <f>VLOOKUP(U16Wrun[[#This Row],[pos2.5134]],pointstable[],2,FALSE)</f>
        <v>0</v>
      </c>
      <c r="N109" s="3">
        <f>IFERROR(VLOOKUP(U16Wrun[[#This Row],[Card]],results5135[],4,FALSE),999)</f>
        <v>999</v>
      </c>
      <c r="O109" s="3">
        <f>VLOOKUP(U16Wrun[[#This Row],[pos1.5135]],pointstable[],2,FALSE)</f>
        <v>0</v>
      </c>
      <c r="P109" s="3">
        <f>IFERROR(VLOOKUP(U16Wrun[[#This Row],[Card]],results5135[],5,FALSE),999)</f>
        <v>999</v>
      </c>
      <c r="Q109" s="3">
        <f>VLOOKUP(U16Wrun[[#This Row],[pos2.5135]],pointstable[],2,FALSE)</f>
        <v>0</v>
      </c>
      <c r="R109" s="3">
        <f>IFERROR(VLOOKUP(U16Wrun[[#This Row],[Card]],results5136[],4,FALSE),999)</f>
        <v>999</v>
      </c>
      <c r="S109" s="3">
        <f>VLOOKUP(U16Wrun[[#This Row],[pos1.5136]],pointstable[],2,FALSE)</f>
        <v>0</v>
      </c>
      <c r="T109" s="3">
        <f>IFERROR(VLOOKUP(U16Wrun[[#This Row],[Card]],results5136[],5,FALSE),999)</f>
        <v>999</v>
      </c>
      <c r="U109" s="3">
        <f>VLOOKUP(U16Wrun[[#This Row],[pos2.5136]],pointstable[],2,FALSE)</f>
        <v>0</v>
      </c>
    </row>
    <row r="110" spans="5:21" x14ac:dyDescent="0.25">
      <c r="E11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0">
        <f>IFERROR(VLOOKUP(U16Wrun[[#This Row],[Card]],results5133[],4,FALSE),999)</f>
        <v>999</v>
      </c>
      <c r="G110">
        <f>VLOOKUP(U16Wrun[[#This Row],[pos1.5133]],pointstable[],2,FALSE)</f>
        <v>0</v>
      </c>
      <c r="H110">
        <f>IFERROR(VLOOKUP(U16Wrun[[#This Row],[Card]],results5133[],5,FALSE),999)</f>
        <v>999</v>
      </c>
      <c r="I110">
        <f>VLOOKUP(U16Wrun[[#This Row],[pos2.5133]],pointstable[],2,FALSE)</f>
        <v>0</v>
      </c>
      <c r="J110" s="3">
        <f>IFERROR(VLOOKUP(U16Wrun[[#This Row],[Card]],results5134[],4,FALSE),999)</f>
        <v>999</v>
      </c>
      <c r="K110" s="3">
        <f>VLOOKUP(U16Wrun[[#This Row],[pos1.5134]],pointstable[],2,FALSE)</f>
        <v>0</v>
      </c>
      <c r="L110" s="3">
        <f>IFERROR(VLOOKUP(U16Wrun[[#This Row],[Card]],results5134[],5,FALSE),999)</f>
        <v>999</v>
      </c>
      <c r="M110" s="3">
        <f>VLOOKUP(U16Wrun[[#This Row],[pos2.5134]],pointstable[],2,FALSE)</f>
        <v>0</v>
      </c>
      <c r="N110" s="3">
        <f>IFERROR(VLOOKUP(U16Wrun[[#This Row],[Card]],results5135[],4,FALSE),999)</f>
        <v>999</v>
      </c>
      <c r="O110" s="3">
        <f>VLOOKUP(U16Wrun[[#This Row],[pos1.5135]],pointstable[],2,FALSE)</f>
        <v>0</v>
      </c>
      <c r="P110" s="3">
        <f>IFERROR(VLOOKUP(U16Wrun[[#This Row],[Card]],results5135[],5,FALSE),999)</f>
        <v>999</v>
      </c>
      <c r="Q110" s="3">
        <f>VLOOKUP(U16Wrun[[#This Row],[pos2.5135]],pointstable[],2,FALSE)</f>
        <v>0</v>
      </c>
      <c r="R110" s="3">
        <f>IFERROR(VLOOKUP(U16Wrun[[#This Row],[Card]],results5136[],4,FALSE),999)</f>
        <v>999</v>
      </c>
      <c r="S110" s="3">
        <f>VLOOKUP(U16Wrun[[#This Row],[pos1.5136]],pointstable[],2,FALSE)</f>
        <v>0</v>
      </c>
      <c r="T110" s="3">
        <f>IFERROR(VLOOKUP(U16Wrun[[#This Row],[Card]],results5136[],5,FALSE),999)</f>
        <v>999</v>
      </c>
      <c r="U110" s="3">
        <f>VLOOKUP(U16Wrun[[#This Row],[pos2.5136]],pointstable[],2,FALSE)</f>
        <v>0</v>
      </c>
    </row>
    <row r="111" spans="5:21" x14ac:dyDescent="0.25">
      <c r="E111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1">
        <f>IFERROR(VLOOKUP(U16Wrun[[#This Row],[Card]],results5133[],4,FALSE),999)</f>
        <v>999</v>
      </c>
      <c r="G111">
        <f>VLOOKUP(U16Wrun[[#This Row],[pos1.5133]],pointstable[],2,FALSE)</f>
        <v>0</v>
      </c>
      <c r="H111">
        <f>IFERROR(VLOOKUP(U16Wrun[[#This Row],[Card]],results5133[],5,FALSE),999)</f>
        <v>999</v>
      </c>
      <c r="I111">
        <f>VLOOKUP(U16Wrun[[#This Row],[pos2.5133]],pointstable[],2,FALSE)</f>
        <v>0</v>
      </c>
      <c r="J111" s="3">
        <f>IFERROR(VLOOKUP(U16Wrun[[#This Row],[Card]],results5134[],4,FALSE),999)</f>
        <v>999</v>
      </c>
      <c r="K111" s="3">
        <f>VLOOKUP(U16Wrun[[#This Row],[pos1.5134]],pointstable[],2,FALSE)</f>
        <v>0</v>
      </c>
      <c r="L111" s="3">
        <f>IFERROR(VLOOKUP(U16Wrun[[#This Row],[Card]],results5134[],5,FALSE),999)</f>
        <v>999</v>
      </c>
      <c r="M111" s="3">
        <f>VLOOKUP(U16Wrun[[#This Row],[pos2.5134]],pointstable[],2,FALSE)</f>
        <v>0</v>
      </c>
      <c r="N111" s="3">
        <f>IFERROR(VLOOKUP(U16Wrun[[#This Row],[Card]],results5135[],4,FALSE),999)</f>
        <v>999</v>
      </c>
      <c r="O111" s="3">
        <f>VLOOKUP(U16Wrun[[#This Row],[pos1.5135]],pointstable[],2,FALSE)</f>
        <v>0</v>
      </c>
      <c r="P111" s="3">
        <f>IFERROR(VLOOKUP(U16Wrun[[#This Row],[Card]],results5135[],5,FALSE),999)</f>
        <v>999</v>
      </c>
      <c r="Q111" s="3">
        <f>VLOOKUP(U16Wrun[[#This Row],[pos2.5135]],pointstable[],2,FALSE)</f>
        <v>0</v>
      </c>
      <c r="R111" s="3">
        <f>IFERROR(VLOOKUP(U16Wrun[[#This Row],[Card]],results5136[],4,FALSE),999)</f>
        <v>999</v>
      </c>
      <c r="S111" s="3">
        <f>VLOOKUP(U16Wrun[[#This Row],[pos1.5136]],pointstable[],2,FALSE)</f>
        <v>0</v>
      </c>
      <c r="T111" s="3">
        <f>IFERROR(VLOOKUP(U16Wrun[[#This Row],[Card]],results5136[],5,FALSE),999)</f>
        <v>999</v>
      </c>
      <c r="U111" s="3">
        <f>VLOOKUP(U16Wrun[[#This Row],[pos2.5136]],pointstable[],2,FALSE)</f>
        <v>0</v>
      </c>
    </row>
    <row r="112" spans="5:21" x14ac:dyDescent="0.25">
      <c r="E112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2">
        <f>IFERROR(VLOOKUP(U16Wrun[[#This Row],[Card]],results5133[],4,FALSE),999)</f>
        <v>999</v>
      </c>
      <c r="G112">
        <f>VLOOKUP(U16Wrun[[#This Row],[pos1.5133]],pointstable[],2,FALSE)</f>
        <v>0</v>
      </c>
      <c r="H112">
        <f>IFERROR(VLOOKUP(U16Wrun[[#This Row],[Card]],results5133[],5,FALSE),999)</f>
        <v>999</v>
      </c>
      <c r="I112">
        <f>VLOOKUP(U16Wrun[[#This Row],[pos2.5133]],pointstable[],2,FALSE)</f>
        <v>0</v>
      </c>
      <c r="J112" s="3">
        <f>IFERROR(VLOOKUP(U16Wrun[[#This Row],[Card]],results5134[],4,FALSE),999)</f>
        <v>999</v>
      </c>
      <c r="K112" s="3">
        <f>VLOOKUP(U16Wrun[[#This Row],[pos1.5134]],pointstable[],2,FALSE)</f>
        <v>0</v>
      </c>
      <c r="L112" s="3">
        <f>IFERROR(VLOOKUP(U16Wrun[[#This Row],[Card]],results5134[],5,FALSE),999)</f>
        <v>999</v>
      </c>
      <c r="M112" s="3">
        <f>VLOOKUP(U16Wrun[[#This Row],[pos2.5134]],pointstable[],2,FALSE)</f>
        <v>0</v>
      </c>
      <c r="N112" s="3">
        <f>IFERROR(VLOOKUP(U16Wrun[[#This Row],[Card]],results5135[],4,FALSE),999)</f>
        <v>999</v>
      </c>
      <c r="O112" s="3">
        <f>VLOOKUP(U16Wrun[[#This Row],[pos1.5135]],pointstable[],2,FALSE)</f>
        <v>0</v>
      </c>
      <c r="P112" s="3">
        <f>IFERROR(VLOOKUP(U16Wrun[[#This Row],[Card]],results5135[],5,FALSE),999)</f>
        <v>999</v>
      </c>
      <c r="Q112" s="3">
        <f>VLOOKUP(U16Wrun[[#This Row],[pos2.5135]],pointstable[],2,FALSE)</f>
        <v>0</v>
      </c>
      <c r="R112" s="3">
        <f>IFERROR(VLOOKUP(U16Wrun[[#This Row],[Card]],results5136[],4,FALSE),999)</f>
        <v>999</v>
      </c>
      <c r="S112" s="3">
        <f>VLOOKUP(U16Wrun[[#This Row],[pos1.5136]],pointstable[],2,FALSE)</f>
        <v>0</v>
      </c>
      <c r="T112" s="3">
        <f>IFERROR(VLOOKUP(U16Wrun[[#This Row],[Card]],results5136[],5,FALSE),999)</f>
        <v>999</v>
      </c>
      <c r="U112" s="3">
        <f>VLOOKUP(U16Wrun[[#This Row],[pos2.5136]],pointstable[],2,FALSE)</f>
        <v>0</v>
      </c>
    </row>
    <row r="113" spans="1:21" x14ac:dyDescent="0.25">
      <c r="E113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3">
        <f>IFERROR(VLOOKUP(U16Wrun[[#This Row],[Card]],results5133[],4,FALSE),999)</f>
        <v>999</v>
      </c>
      <c r="G113">
        <f>VLOOKUP(U16Wrun[[#This Row],[pos1.5133]],pointstable[],2,FALSE)</f>
        <v>0</v>
      </c>
      <c r="H113">
        <f>IFERROR(VLOOKUP(U16Wrun[[#This Row],[Card]],results5133[],5,FALSE),999)</f>
        <v>999</v>
      </c>
      <c r="I113">
        <f>VLOOKUP(U16Wrun[[#This Row],[pos2.5133]],pointstable[],2,FALSE)</f>
        <v>0</v>
      </c>
      <c r="J113" s="3">
        <f>IFERROR(VLOOKUP(U16Wrun[[#This Row],[Card]],results5134[],4,FALSE),999)</f>
        <v>999</v>
      </c>
      <c r="K113" s="3">
        <f>VLOOKUP(U16Wrun[[#This Row],[pos1.5134]],pointstable[],2,FALSE)</f>
        <v>0</v>
      </c>
      <c r="L113" s="3">
        <f>IFERROR(VLOOKUP(U16Wrun[[#This Row],[Card]],results5134[],5,FALSE),999)</f>
        <v>999</v>
      </c>
      <c r="M113" s="3">
        <f>VLOOKUP(U16Wrun[[#This Row],[pos2.5134]],pointstable[],2,FALSE)</f>
        <v>0</v>
      </c>
      <c r="N113" s="3">
        <f>IFERROR(VLOOKUP(U16Wrun[[#This Row],[Card]],results5135[],4,FALSE),999)</f>
        <v>999</v>
      </c>
      <c r="O113" s="3">
        <f>VLOOKUP(U16Wrun[[#This Row],[pos1.5135]],pointstable[],2,FALSE)</f>
        <v>0</v>
      </c>
      <c r="P113" s="3">
        <f>IFERROR(VLOOKUP(U16Wrun[[#This Row],[Card]],results5135[],5,FALSE),999)</f>
        <v>999</v>
      </c>
      <c r="Q113" s="3">
        <f>VLOOKUP(U16Wrun[[#This Row],[pos2.5135]],pointstable[],2,FALSE)</f>
        <v>0</v>
      </c>
      <c r="R113" s="3">
        <f>IFERROR(VLOOKUP(U16Wrun[[#This Row],[Card]],results5136[],4,FALSE),999)</f>
        <v>999</v>
      </c>
      <c r="S113" s="3">
        <f>VLOOKUP(U16Wrun[[#This Row],[pos1.5136]],pointstable[],2,FALSE)</f>
        <v>0</v>
      </c>
      <c r="T113" s="3">
        <f>IFERROR(VLOOKUP(U16Wrun[[#This Row],[Card]],results5136[],5,FALSE),999)</f>
        <v>999</v>
      </c>
      <c r="U113" s="3">
        <f>VLOOKUP(U16Wrun[[#This Row],[pos2.5136]],pointstable[],2,FALSE)</f>
        <v>0</v>
      </c>
    </row>
    <row r="114" spans="1:21" x14ac:dyDescent="0.25">
      <c r="E114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4">
        <f>IFERROR(VLOOKUP(U16Wrun[[#This Row],[Card]],results5133[],4,FALSE),999)</f>
        <v>999</v>
      </c>
      <c r="G114">
        <f>VLOOKUP(U16Wrun[[#This Row],[pos1.5133]],pointstable[],2,FALSE)</f>
        <v>0</v>
      </c>
      <c r="H114">
        <f>IFERROR(VLOOKUP(U16Wrun[[#This Row],[Card]],results5133[],5,FALSE),999)</f>
        <v>999</v>
      </c>
      <c r="I114">
        <f>VLOOKUP(U16Wrun[[#This Row],[pos2.5133]],pointstable[],2,FALSE)</f>
        <v>0</v>
      </c>
      <c r="J114" s="3">
        <f>IFERROR(VLOOKUP(U16Wrun[[#This Row],[Card]],results5134[],4,FALSE),999)</f>
        <v>999</v>
      </c>
      <c r="K114" s="3">
        <f>VLOOKUP(U16Wrun[[#This Row],[pos1.5134]],pointstable[],2,FALSE)</f>
        <v>0</v>
      </c>
      <c r="L114" s="3">
        <f>IFERROR(VLOOKUP(U16Wrun[[#This Row],[Card]],results5134[],5,FALSE),999)</f>
        <v>999</v>
      </c>
      <c r="M114" s="3">
        <f>VLOOKUP(U16Wrun[[#This Row],[pos2.5134]],pointstable[],2,FALSE)</f>
        <v>0</v>
      </c>
      <c r="N114" s="3">
        <f>IFERROR(VLOOKUP(U16Wrun[[#This Row],[Card]],results5135[],4,FALSE),999)</f>
        <v>999</v>
      </c>
      <c r="O114" s="3">
        <f>VLOOKUP(U16Wrun[[#This Row],[pos1.5135]],pointstable[],2,FALSE)</f>
        <v>0</v>
      </c>
      <c r="P114" s="3">
        <f>IFERROR(VLOOKUP(U16Wrun[[#This Row],[Card]],results5135[],5,FALSE),999)</f>
        <v>999</v>
      </c>
      <c r="Q114" s="3">
        <f>VLOOKUP(U16Wrun[[#This Row],[pos2.5135]],pointstable[],2,FALSE)</f>
        <v>0</v>
      </c>
      <c r="R114" s="3">
        <f>IFERROR(VLOOKUP(U16Wrun[[#This Row],[Card]],results5136[],4,FALSE),999)</f>
        <v>999</v>
      </c>
      <c r="S114" s="3">
        <f>VLOOKUP(U16Wrun[[#This Row],[pos1.5136]],pointstable[],2,FALSE)</f>
        <v>0</v>
      </c>
      <c r="T114" s="3">
        <f>IFERROR(VLOOKUP(U16Wrun[[#This Row],[Card]],results5136[],5,FALSE),999)</f>
        <v>999</v>
      </c>
      <c r="U114" s="3">
        <f>VLOOKUP(U16Wrun[[#This Row],[pos2.5136]],pointstable[],2,FALSE)</f>
        <v>0</v>
      </c>
    </row>
    <row r="115" spans="1:21" x14ac:dyDescent="0.25">
      <c r="B115" s="3"/>
      <c r="C115" s="3"/>
      <c r="E115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5">
        <f>IFERROR(VLOOKUP(U16Wrun[[#This Row],[Card]],results5133[],4,FALSE),999)</f>
        <v>999</v>
      </c>
      <c r="G115">
        <f>VLOOKUP(U16Wrun[[#This Row],[pos1.5133]],pointstable[],2,FALSE)</f>
        <v>0</v>
      </c>
      <c r="H115">
        <f>IFERROR(VLOOKUP(U16Wrun[[#This Row],[Card]],results5133[],5,FALSE),999)</f>
        <v>999</v>
      </c>
      <c r="I115">
        <f>VLOOKUP(U16Wrun[[#This Row],[pos2.5133]],pointstable[],2,FALSE)</f>
        <v>0</v>
      </c>
      <c r="J115" s="3">
        <f>IFERROR(VLOOKUP(U16Wrun[[#This Row],[Card]],results5134[],4,FALSE),999)</f>
        <v>999</v>
      </c>
      <c r="K115" s="3">
        <f>VLOOKUP(U16Wrun[[#This Row],[pos1.5134]],pointstable[],2,FALSE)</f>
        <v>0</v>
      </c>
      <c r="L115" s="3">
        <f>IFERROR(VLOOKUP(U16Wrun[[#This Row],[Card]],results5134[],5,FALSE),999)</f>
        <v>999</v>
      </c>
      <c r="M115" s="3">
        <f>VLOOKUP(U16Wrun[[#This Row],[pos2.5134]],pointstable[],2,FALSE)</f>
        <v>0</v>
      </c>
      <c r="N115" s="3">
        <f>IFERROR(VLOOKUP(U16Wrun[[#This Row],[Card]],results5135[],4,FALSE),999)</f>
        <v>999</v>
      </c>
      <c r="O115" s="3">
        <f>VLOOKUP(U16Wrun[[#This Row],[pos1.5135]],pointstable[],2,FALSE)</f>
        <v>0</v>
      </c>
      <c r="P115" s="3">
        <f>IFERROR(VLOOKUP(U16Wrun[[#This Row],[Card]],results5135[],5,FALSE),999)</f>
        <v>999</v>
      </c>
      <c r="Q115" s="3">
        <f>VLOOKUP(U16Wrun[[#This Row],[pos2.5135]],pointstable[],2,FALSE)</f>
        <v>0</v>
      </c>
      <c r="R115" s="3">
        <f>IFERROR(VLOOKUP(U16Wrun[[#This Row],[Card]],results5136[],4,FALSE),999)</f>
        <v>999</v>
      </c>
      <c r="S115" s="3">
        <f>VLOOKUP(U16Wrun[[#This Row],[pos1.5136]],pointstable[],2,FALSE)</f>
        <v>0</v>
      </c>
      <c r="T115" s="3">
        <f>IFERROR(VLOOKUP(U16Wrun[[#This Row],[Card]],results5136[],5,FALSE),999)</f>
        <v>999</v>
      </c>
      <c r="U115" s="3">
        <f>VLOOKUP(U16Wrun[[#This Row],[pos2.5136]],pointstable[],2,FALSE)</f>
        <v>0</v>
      </c>
    </row>
    <row r="116" spans="1:21" x14ac:dyDescent="0.25">
      <c r="B116" s="3"/>
      <c r="C116" s="3"/>
      <c r="E116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6">
        <f>IFERROR(VLOOKUP(U16Wrun[[#This Row],[Card]],results5133[],4,FALSE),999)</f>
        <v>999</v>
      </c>
      <c r="G116">
        <f>VLOOKUP(U16Wrun[[#This Row],[pos1.5133]],pointstable[],2,FALSE)</f>
        <v>0</v>
      </c>
      <c r="H116">
        <f>IFERROR(VLOOKUP(U16Wrun[[#This Row],[Card]],results5133[],5,FALSE),999)</f>
        <v>999</v>
      </c>
      <c r="I116">
        <f>VLOOKUP(U16Wrun[[#This Row],[pos2.5133]],pointstable[],2,FALSE)</f>
        <v>0</v>
      </c>
      <c r="J116" s="3">
        <f>IFERROR(VLOOKUP(U16Wrun[[#This Row],[Card]],results5134[],4,FALSE),999)</f>
        <v>999</v>
      </c>
      <c r="K116" s="3">
        <f>VLOOKUP(U16Wrun[[#This Row],[pos1.5134]],pointstable[],2,FALSE)</f>
        <v>0</v>
      </c>
      <c r="L116" s="3">
        <f>IFERROR(VLOOKUP(U16Wrun[[#This Row],[Card]],results5134[],5,FALSE),999)</f>
        <v>999</v>
      </c>
      <c r="M116" s="3">
        <f>VLOOKUP(U16Wrun[[#This Row],[pos2.5134]],pointstable[],2,FALSE)</f>
        <v>0</v>
      </c>
      <c r="N116" s="3">
        <f>IFERROR(VLOOKUP(U16Wrun[[#This Row],[Card]],results5135[],4,FALSE),999)</f>
        <v>999</v>
      </c>
      <c r="O116" s="3">
        <f>VLOOKUP(U16Wrun[[#This Row],[pos1.5135]],pointstable[],2,FALSE)</f>
        <v>0</v>
      </c>
      <c r="P116" s="3">
        <f>IFERROR(VLOOKUP(U16Wrun[[#This Row],[Card]],results5135[],5,FALSE),999)</f>
        <v>999</v>
      </c>
      <c r="Q116" s="3">
        <f>VLOOKUP(U16Wrun[[#This Row],[pos2.5135]],pointstable[],2,FALSE)</f>
        <v>0</v>
      </c>
      <c r="R116" s="3">
        <f>IFERROR(VLOOKUP(U16Wrun[[#This Row],[Card]],results5136[],4,FALSE),999)</f>
        <v>999</v>
      </c>
      <c r="S116" s="3">
        <f>VLOOKUP(U16Wrun[[#This Row],[pos1.5136]],pointstable[],2,FALSE)</f>
        <v>0</v>
      </c>
      <c r="T116" s="3">
        <f>IFERROR(VLOOKUP(U16Wrun[[#This Row],[Card]],results5136[],5,FALSE),999)</f>
        <v>999</v>
      </c>
      <c r="U116" s="3">
        <f>VLOOKUP(U16Wrun[[#This Row],[pos2.5136]],pointstable[],2,FALSE)</f>
        <v>0</v>
      </c>
    </row>
    <row r="117" spans="1:21" x14ac:dyDescent="0.25">
      <c r="B117" s="3"/>
      <c r="C117" s="3"/>
      <c r="D117" s="3"/>
      <c r="E117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7">
        <f>IFERROR(VLOOKUP(U16Wrun[[#This Row],[Card]],results5133[],4,FALSE),999)</f>
        <v>999</v>
      </c>
      <c r="G117">
        <f>VLOOKUP(U16Wrun[[#This Row],[pos1.5133]],pointstable[],2,FALSE)</f>
        <v>0</v>
      </c>
      <c r="H117">
        <f>IFERROR(VLOOKUP(U16Wrun[[#This Row],[Card]],results5133[],5,FALSE),999)</f>
        <v>999</v>
      </c>
      <c r="I117">
        <f>VLOOKUP(U16Wrun[[#This Row],[pos2.5133]],pointstable[],2,FALSE)</f>
        <v>0</v>
      </c>
      <c r="J117" s="3">
        <f>IFERROR(VLOOKUP(U16Wrun[[#This Row],[Card]],results5134[],4,FALSE),999)</f>
        <v>999</v>
      </c>
      <c r="K117" s="3">
        <f>VLOOKUP(U16Wrun[[#This Row],[pos1.5134]],pointstable[],2,FALSE)</f>
        <v>0</v>
      </c>
      <c r="L117" s="3">
        <f>IFERROR(VLOOKUP(U16Wrun[[#This Row],[Card]],results5134[],5,FALSE),999)</f>
        <v>999</v>
      </c>
      <c r="M117" s="3">
        <f>VLOOKUP(U16Wrun[[#This Row],[pos2.5134]],pointstable[],2,FALSE)</f>
        <v>0</v>
      </c>
      <c r="N117" s="3">
        <f>IFERROR(VLOOKUP(U16Wrun[[#This Row],[Card]],results5135[],4,FALSE),999)</f>
        <v>999</v>
      </c>
      <c r="O117" s="3">
        <f>VLOOKUP(U16Wrun[[#This Row],[pos1.5135]],pointstable[],2,FALSE)</f>
        <v>0</v>
      </c>
      <c r="P117" s="3">
        <f>IFERROR(VLOOKUP(U16Wrun[[#This Row],[Card]],results5135[],5,FALSE),999)</f>
        <v>999</v>
      </c>
      <c r="Q117" s="3">
        <f>VLOOKUP(U16Wrun[[#This Row],[pos2.5135]],pointstable[],2,FALSE)</f>
        <v>0</v>
      </c>
      <c r="R117" s="3">
        <f>IFERROR(VLOOKUP(U16Wrun[[#This Row],[Card]],results5136[],4,FALSE),999)</f>
        <v>999</v>
      </c>
      <c r="S117" s="3">
        <f>VLOOKUP(U16Wrun[[#This Row],[pos1.5136]],pointstable[],2,FALSE)</f>
        <v>0</v>
      </c>
      <c r="T117" s="3">
        <f>IFERROR(VLOOKUP(U16Wrun[[#This Row],[Card]],results5136[],5,FALSE),999)</f>
        <v>999</v>
      </c>
      <c r="U117" s="3">
        <f>VLOOKUP(U16Wrun[[#This Row],[pos2.5136]],pointstable[],2,FALSE)</f>
        <v>0</v>
      </c>
    </row>
    <row r="118" spans="1:21" x14ac:dyDescent="0.25">
      <c r="B118" s="3"/>
      <c r="C118" s="3"/>
      <c r="D118" s="3"/>
      <c r="E118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8">
        <f>IFERROR(VLOOKUP(U16Wrun[[#This Row],[Card]],results5133[],4,FALSE),999)</f>
        <v>999</v>
      </c>
      <c r="G118">
        <f>VLOOKUP(U16Wrun[[#This Row],[pos1.5133]],pointstable[],2,FALSE)</f>
        <v>0</v>
      </c>
      <c r="H118">
        <f>IFERROR(VLOOKUP(U16Wrun[[#This Row],[Card]],results5133[],5,FALSE),999)</f>
        <v>999</v>
      </c>
      <c r="I118">
        <f>VLOOKUP(U16Wrun[[#This Row],[pos2.5133]],pointstable[],2,FALSE)</f>
        <v>0</v>
      </c>
      <c r="J118" s="3">
        <f>IFERROR(VLOOKUP(U16Wrun[[#This Row],[Card]],results5134[],4,FALSE),999)</f>
        <v>999</v>
      </c>
      <c r="K118" s="3">
        <f>VLOOKUP(U16Wrun[[#This Row],[pos1.5134]],pointstable[],2,FALSE)</f>
        <v>0</v>
      </c>
      <c r="L118" s="3">
        <f>IFERROR(VLOOKUP(U16Wrun[[#This Row],[Card]],results5134[],5,FALSE),999)</f>
        <v>999</v>
      </c>
      <c r="M118" s="3">
        <f>VLOOKUP(U16Wrun[[#This Row],[pos2.5134]],pointstable[],2,FALSE)</f>
        <v>0</v>
      </c>
      <c r="N118" s="3">
        <f>IFERROR(VLOOKUP(U16Wrun[[#This Row],[Card]],results5135[],4,FALSE),999)</f>
        <v>999</v>
      </c>
      <c r="O118" s="3">
        <f>VLOOKUP(U16Wrun[[#This Row],[pos1.5135]],pointstable[],2,FALSE)</f>
        <v>0</v>
      </c>
      <c r="P118" s="3">
        <f>IFERROR(VLOOKUP(U16Wrun[[#This Row],[Card]],results5135[],5,FALSE),999)</f>
        <v>999</v>
      </c>
      <c r="Q118" s="3">
        <f>VLOOKUP(U16Wrun[[#This Row],[pos2.5135]],pointstable[],2,FALSE)</f>
        <v>0</v>
      </c>
      <c r="R118" s="3">
        <f>IFERROR(VLOOKUP(U16Wrun[[#This Row],[Card]],results5136[],4,FALSE),999)</f>
        <v>999</v>
      </c>
      <c r="S118" s="3">
        <f>VLOOKUP(U16Wrun[[#This Row],[pos1.5136]],pointstable[],2,FALSE)</f>
        <v>0</v>
      </c>
      <c r="T118" s="3">
        <f>IFERROR(VLOOKUP(U16Wrun[[#This Row],[Card]],results5136[],5,FALSE),999)</f>
        <v>999</v>
      </c>
      <c r="U118" s="3">
        <f>VLOOKUP(U16Wrun[[#This Row],[pos2.5136]],pointstable[],2,FALSE)</f>
        <v>0</v>
      </c>
    </row>
    <row r="119" spans="1:21" x14ac:dyDescent="0.25">
      <c r="B119" s="3"/>
      <c r="C119" s="3"/>
      <c r="D119" s="3"/>
      <c r="E119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19">
        <f>IFERROR(VLOOKUP(U16Wrun[[#This Row],[Card]],results5133[],4,FALSE),999)</f>
        <v>999</v>
      </c>
      <c r="G119">
        <f>VLOOKUP(U16Wrun[[#This Row],[pos1.5133]],pointstable[],2,FALSE)</f>
        <v>0</v>
      </c>
      <c r="H119">
        <f>IFERROR(VLOOKUP(U16Wrun[[#This Row],[Card]],results5133[],5,FALSE),999)</f>
        <v>999</v>
      </c>
      <c r="I119">
        <f>VLOOKUP(U16Wrun[[#This Row],[pos2.5133]],pointstable[],2,FALSE)</f>
        <v>0</v>
      </c>
      <c r="J119" s="3">
        <f>IFERROR(VLOOKUP(U16Wrun[[#This Row],[Card]],results5134[],4,FALSE),999)</f>
        <v>999</v>
      </c>
      <c r="K119" s="3">
        <f>VLOOKUP(U16Wrun[[#This Row],[pos1.5134]],pointstable[],2,FALSE)</f>
        <v>0</v>
      </c>
      <c r="L119" s="3">
        <f>IFERROR(VLOOKUP(U16Wrun[[#This Row],[Card]],results5134[],5,FALSE),999)</f>
        <v>999</v>
      </c>
      <c r="M119" s="3">
        <f>VLOOKUP(U16Wrun[[#This Row],[pos2.5134]],pointstable[],2,FALSE)</f>
        <v>0</v>
      </c>
      <c r="N119" s="3">
        <f>IFERROR(VLOOKUP(U16Wrun[[#This Row],[Card]],results5135[],4,FALSE),999)</f>
        <v>999</v>
      </c>
      <c r="O119" s="3">
        <f>VLOOKUP(U16Wrun[[#This Row],[pos1.5135]],pointstable[],2,FALSE)</f>
        <v>0</v>
      </c>
      <c r="P119" s="3">
        <f>IFERROR(VLOOKUP(U16Wrun[[#This Row],[Card]],results5135[],5,FALSE),999)</f>
        <v>999</v>
      </c>
      <c r="Q119" s="3">
        <f>VLOOKUP(U16Wrun[[#This Row],[pos2.5135]],pointstable[],2,FALSE)</f>
        <v>0</v>
      </c>
      <c r="R119" s="3">
        <f>IFERROR(VLOOKUP(U16Wrun[[#This Row],[Card]],results5136[],4,FALSE),999)</f>
        <v>999</v>
      </c>
      <c r="S119" s="3">
        <f>VLOOKUP(U16Wrun[[#This Row],[pos1.5136]],pointstable[],2,FALSE)</f>
        <v>0</v>
      </c>
      <c r="T119" s="3">
        <f>IFERROR(VLOOKUP(U16Wrun[[#This Row],[Card]],results5136[],5,FALSE),999)</f>
        <v>999</v>
      </c>
      <c r="U119" s="3">
        <f>VLOOKUP(U16Wrun[[#This Row],[pos2.5136]],pointstable[],2,FALSE)</f>
        <v>0</v>
      </c>
    </row>
    <row r="120" spans="1:21" x14ac:dyDescent="0.25">
      <c r="A120" s="17"/>
      <c r="B120" s="19"/>
      <c r="C120" s="19"/>
      <c r="D120" s="19"/>
      <c r="E120" s="3">
        <f>MAX(U16Wrun[[#This Row],[pts1.5133]],U16Wrun[[#This Row],[pts2.5133]],U16Wrun[[#This Row],[pts1.5134]],U16Wrun[[#This Row],[pts2.5134]],U16Wrun[[#This Row],[pts1.5135]],U16Wrun[[#This Row],[pts2.5135]],U16Wrun[[#This Row],[pts1.5136]],U16Wrun[[#This Row],[pts2.5136]])</f>
        <v>0</v>
      </c>
      <c r="F120">
        <f>IFERROR(VLOOKUP(U16Wrun[[#This Row],[Card]],results5133[],4,FALSE),999)</f>
        <v>999</v>
      </c>
      <c r="G120">
        <f>VLOOKUP(U16Wrun[[#This Row],[pos1.5133]],pointstable[],2,FALSE)</f>
        <v>0</v>
      </c>
      <c r="H120">
        <f>IFERROR(VLOOKUP(U16Wrun[[#This Row],[Card]],results5133[],5,FALSE),999)</f>
        <v>999</v>
      </c>
      <c r="I120">
        <f>VLOOKUP(U16Wrun[[#This Row],[pos2.5133]],pointstable[],2,FALSE)</f>
        <v>0</v>
      </c>
      <c r="J120" s="3">
        <f>IFERROR(VLOOKUP(U16Wrun[[#This Row],[Card]],results5134[],4,FALSE),999)</f>
        <v>999</v>
      </c>
      <c r="K120" s="3">
        <f>VLOOKUP(U16Wrun[[#This Row],[pos1.5134]],pointstable[],2,FALSE)</f>
        <v>0</v>
      </c>
      <c r="L120" s="3">
        <f>IFERROR(VLOOKUP(U16Wrun[[#This Row],[Card]],results5134[],5,FALSE),999)</f>
        <v>999</v>
      </c>
      <c r="M120" s="3">
        <f>VLOOKUP(U16Wrun[[#This Row],[pos2.5134]],pointstable[],2,FALSE)</f>
        <v>0</v>
      </c>
      <c r="N120" s="3">
        <f>IFERROR(VLOOKUP(U16Wrun[[#This Row],[Card]],results5135[],4,FALSE),999)</f>
        <v>999</v>
      </c>
      <c r="O120" s="3">
        <f>VLOOKUP(U16Wrun[[#This Row],[pos1.5135]],pointstable[],2,FALSE)</f>
        <v>0</v>
      </c>
      <c r="P120" s="3">
        <f>IFERROR(VLOOKUP(U16Wrun[[#This Row],[Card]],results5135[],5,FALSE),999)</f>
        <v>999</v>
      </c>
      <c r="Q120" s="3">
        <f>VLOOKUP(U16Wrun[[#This Row],[pos2.5135]],pointstable[],2,FALSE)</f>
        <v>0</v>
      </c>
      <c r="R120" s="3">
        <f>IFERROR(VLOOKUP(U16Wrun[[#This Row],[Card]],results5136[],4,FALSE),999)</f>
        <v>999</v>
      </c>
      <c r="S120" s="3">
        <f>VLOOKUP(U16Wrun[[#This Row],[pos1.5136]],pointstable[],2,FALSE)</f>
        <v>0</v>
      </c>
      <c r="T120" s="3">
        <f>IFERROR(VLOOKUP(U16Wrun[[#This Row],[Card]],results5136[],5,FALSE),999)</f>
        <v>999</v>
      </c>
      <c r="U120" s="3">
        <f>VLOOKUP(U16Wrun[[#This Row],[pos2.5136]],pointstable[],2,FALSE)</f>
        <v>0</v>
      </c>
    </row>
  </sheetData>
  <mergeCells count="4">
    <mergeCell ref="R1:U1"/>
    <mergeCell ref="F1:I1"/>
    <mergeCell ref="J1:M1"/>
    <mergeCell ref="N1:Q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19" sqref="B19"/>
    </sheetView>
  </sheetViews>
  <sheetFormatPr defaultRowHeight="15" x14ac:dyDescent="0.25"/>
  <sheetData>
    <row r="1" spans="1:2" x14ac:dyDescent="0.25">
      <c r="A1" s="38" t="s">
        <v>0</v>
      </c>
      <c r="B1" s="38"/>
    </row>
    <row r="2" spans="1:2" x14ac:dyDescent="0.25">
      <c r="A2" t="s">
        <v>1</v>
      </c>
      <c r="B2" t="s">
        <v>2</v>
      </c>
    </row>
    <row r="3" spans="1:2" x14ac:dyDescent="0.25">
      <c r="A3" s="1">
        <v>0</v>
      </c>
      <c r="B3" s="2">
        <v>0</v>
      </c>
    </row>
    <row r="4" spans="1:2" x14ac:dyDescent="0.25">
      <c r="A4" s="1">
        <v>1</v>
      </c>
      <c r="B4" s="2">
        <v>500</v>
      </c>
    </row>
    <row r="5" spans="1:2" x14ac:dyDescent="0.25">
      <c r="A5" s="1">
        <v>2</v>
      </c>
      <c r="B5" s="2">
        <v>400</v>
      </c>
    </row>
    <row r="6" spans="1:2" x14ac:dyDescent="0.25">
      <c r="A6" s="1">
        <v>3</v>
      </c>
      <c r="B6" s="2">
        <v>300</v>
      </c>
    </row>
    <row r="7" spans="1:2" x14ac:dyDescent="0.25">
      <c r="A7" s="1">
        <v>4</v>
      </c>
      <c r="B7" s="2">
        <v>250</v>
      </c>
    </row>
    <row r="8" spans="1:2" x14ac:dyDescent="0.25">
      <c r="A8" s="1">
        <v>5</v>
      </c>
      <c r="B8" s="2">
        <v>225</v>
      </c>
    </row>
    <row r="9" spans="1:2" x14ac:dyDescent="0.25">
      <c r="A9" s="1">
        <v>6</v>
      </c>
      <c r="B9" s="2">
        <v>200</v>
      </c>
    </row>
    <row r="10" spans="1:2" x14ac:dyDescent="0.25">
      <c r="A10" s="1">
        <v>7</v>
      </c>
      <c r="B10" s="2">
        <v>180</v>
      </c>
    </row>
    <row r="11" spans="1:2" x14ac:dyDescent="0.25">
      <c r="A11" s="1">
        <v>8</v>
      </c>
      <c r="B11" s="2">
        <v>160</v>
      </c>
    </row>
    <row r="12" spans="1:2" x14ac:dyDescent="0.25">
      <c r="A12" s="1">
        <v>9</v>
      </c>
      <c r="B12" s="2">
        <v>145</v>
      </c>
    </row>
    <row r="13" spans="1:2" x14ac:dyDescent="0.25">
      <c r="A13" s="1">
        <v>10</v>
      </c>
      <c r="B13" s="2">
        <v>130</v>
      </c>
    </row>
    <row r="14" spans="1:2" x14ac:dyDescent="0.25">
      <c r="A14" s="1">
        <v>11</v>
      </c>
      <c r="B14" s="2">
        <v>120</v>
      </c>
    </row>
    <row r="15" spans="1:2" x14ac:dyDescent="0.25">
      <c r="A15" s="1">
        <v>12</v>
      </c>
      <c r="B15" s="2">
        <v>110</v>
      </c>
    </row>
    <row r="16" spans="1:2" x14ac:dyDescent="0.25">
      <c r="A16" s="1">
        <v>13</v>
      </c>
      <c r="B16" s="2">
        <v>100</v>
      </c>
    </row>
    <row r="17" spans="1:2" x14ac:dyDescent="0.25">
      <c r="A17" s="1">
        <v>14</v>
      </c>
      <c r="B17" s="2">
        <v>90</v>
      </c>
    </row>
    <row r="18" spans="1:2" x14ac:dyDescent="0.25">
      <c r="A18" s="1">
        <v>15</v>
      </c>
      <c r="B18" s="2">
        <v>80</v>
      </c>
    </row>
    <row r="19" spans="1:2" x14ac:dyDescent="0.25">
      <c r="A19" s="1">
        <v>16</v>
      </c>
      <c r="B19" s="2">
        <v>75</v>
      </c>
    </row>
    <row r="20" spans="1:2" x14ac:dyDescent="0.25">
      <c r="A20" s="1">
        <v>17</v>
      </c>
      <c r="B20" s="2">
        <v>70</v>
      </c>
    </row>
    <row r="21" spans="1:2" x14ac:dyDescent="0.25">
      <c r="A21" s="1">
        <v>18</v>
      </c>
      <c r="B21" s="2">
        <v>65</v>
      </c>
    </row>
    <row r="22" spans="1:2" x14ac:dyDescent="0.25">
      <c r="A22" s="1">
        <v>19</v>
      </c>
      <c r="B22" s="2">
        <v>60</v>
      </c>
    </row>
    <row r="23" spans="1:2" x14ac:dyDescent="0.25">
      <c r="A23" s="1">
        <v>20</v>
      </c>
      <c r="B23" s="2">
        <v>55</v>
      </c>
    </row>
    <row r="24" spans="1:2" x14ac:dyDescent="0.25">
      <c r="A24" s="1">
        <v>21</v>
      </c>
      <c r="B24" s="2">
        <v>51</v>
      </c>
    </row>
    <row r="25" spans="1:2" x14ac:dyDescent="0.25">
      <c r="A25" s="1">
        <v>22</v>
      </c>
      <c r="B25" s="2">
        <v>47</v>
      </c>
    </row>
    <row r="26" spans="1:2" x14ac:dyDescent="0.25">
      <c r="A26" s="1">
        <v>23</v>
      </c>
      <c r="B26" s="2">
        <v>44</v>
      </c>
    </row>
    <row r="27" spans="1:2" x14ac:dyDescent="0.25">
      <c r="A27" s="1">
        <v>24</v>
      </c>
      <c r="B27" s="2">
        <v>41</v>
      </c>
    </row>
    <row r="28" spans="1:2" x14ac:dyDescent="0.25">
      <c r="A28" s="1">
        <v>25</v>
      </c>
      <c r="B28" s="2">
        <v>38</v>
      </c>
    </row>
    <row r="29" spans="1:2" x14ac:dyDescent="0.25">
      <c r="A29" s="1">
        <v>26</v>
      </c>
      <c r="B29" s="2">
        <v>36</v>
      </c>
    </row>
    <row r="30" spans="1:2" x14ac:dyDescent="0.25">
      <c r="A30" s="1">
        <v>27</v>
      </c>
      <c r="B30" s="2">
        <v>34</v>
      </c>
    </row>
    <row r="31" spans="1:2" x14ac:dyDescent="0.25">
      <c r="A31" s="1">
        <v>28</v>
      </c>
      <c r="B31" s="2">
        <v>32</v>
      </c>
    </row>
    <row r="32" spans="1:2" x14ac:dyDescent="0.25">
      <c r="A32" s="1">
        <v>29</v>
      </c>
      <c r="B32" s="2">
        <v>31</v>
      </c>
    </row>
    <row r="33" spans="1:2" x14ac:dyDescent="0.25">
      <c r="A33" s="1">
        <v>30</v>
      </c>
      <c r="B33" s="2">
        <v>30</v>
      </c>
    </row>
    <row r="34" spans="1:2" x14ac:dyDescent="0.25">
      <c r="A34" s="1">
        <v>31</v>
      </c>
      <c r="B34" s="2">
        <v>29</v>
      </c>
    </row>
    <row r="35" spans="1:2" x14ac:dyDescent="0.25">
      <c r="A35" s="1">
        <v>32</v>
      </c>
      <c r="B35" s="2">
        <v>28</v>
      </c>
    </row>
    <row r="36" spans="1:2" x14ac:dyDescent="0.25">
      <c r="A36" s="1">
        <v>33</v>
      </c>
      <c r="B36" s="2">
        <v>27</v>
      </c>
    </row>
    <row r="37" spans="1:2" x14ac:dyDescent="0.25">
      <c r="A37" s="1">
        <v>34</v>
      </c>
      <c r="B37" s="2">
        <v>26</v>
      </c>
    </row>
    <row r="38" spans="1:2" x14ac:dyDescent="0.25">
      <c r="A38" s="1">
        <v>35</v>
      </c>
      <c r="B38" s="2">
        <v>25</v>
      </c>
    </row>
    <row r="39" spans="1:2" x14ac:dyDescent="0.25">
      <c r="A39" s="1">
        <v>36</v>
      </c>
      <c r="B39" s="2">
        <v>24</v>
      </c>
    </row>
    <row r="40" spans="1:2" x14ac:dyDescent="0.25">
      <c r="A40" s="1">
        <v>37</v>
      </c>
      <c r="B40" s="2">
        <v>23</v>
      </c>
    </row>
    <row r="41" spans="1:2" x14ac:dyDescent="0.25">
      <c r="A41" s="1">
        <v>38</v>
      </c>
      <c r="B41" s="2">
        <v>22</v>
      </c>
    </row>
    <row r="42" spans="1:2" x14ac:dyDescent="0.25">
      <c r="A42" s="1">
        <v>39</v>
      </c>
      <c r="B42" s="2">
        <v>21</v>
      </c>
    </row>
    <row r="43" spans="1:2" x14ac:dyDescent="0.25">
      <c r="A43" s="1">
        <v>40</v>
      </c>
      <c r="B43" s="2">
        <v>20</v>
      </c>
    </row>
    <row r="44" spans="1:2" x14ac:dyDescent="0.25">
      <c r="A44" s="1">
        <v>41</v>
      </c>
      <c r="B44" s="2">
        <v>19</v>
      </c>
    </row>
    <row r="45" spans="1:2" x14ac:dyDescent="0.25">
      <c r="A45" s="1">
        <v>42</v>
      </c>
      <c r="B45" s="2">
        <v>18</v>
      </c>
    </row>
    <row r="46" spans="1:2" x14ac:dyDescent="0.25">
      <c r="A46" s="1">
        <v>43</v>
      </c>
      <c r="B46" s="2">
        <v>17</v>
      </c>
    </row>
    <row r="47" spans="1:2" x14ac:dyDescent="0.25">
      <c r="A47" s="1">
        <v>44</v>
      </c>
      <c r="B47" s="2">
        <v>16</v>
      </c>
    </row>
    <row r="48" spans="1:2" x14ac:dyDescent="0.25">
      <c r="A48" s="1">
        <v>45</v>
      </c>
      <c r="B48" s="2">
        <v>15</v>
      </c>
    </row>
    <row r="49" spans="1:2" x14ac:dyDescent="0.25">
      <c r="A49" s="1">
        <v>46</v>
      </c>
      <c r="B49" s="2">
        <v>14</v>
      </c>
    </row>
    <row r="50" spans="1:2" x14ac:dyDescent="0.25">
      <c r="A50" s="1">
        <v>47</v>
      </c>
      <c r="B50" s="2">
        <v>13</v>
      </c>
    </row>
    <row r="51" spans="1:2" x14ac:dyDescent="0.25">
      <c r="A51" s="1">
        <v>48</v>
      </c>
      <c r="B51" s="2">
        <v>12</v>
      </c>
    </row>
    <row r="52" spans="1:2" x14ac:dyDescent="0.25">
      <c r="A52" s="1">
        <v>49</v>
      </c>
      <c r="B52" s="2">
        <v>11</v>
      </c>
    </row>
    <row r="53" spans="1:2" x14ac:dyDescent="0.25">
      <c r="A53" s="1">
        <v>50</v>
      </c>
      <c r="B53" s="2">
        <v>10</v>
      </c>
    </row>
    <row r="54" spans="1:2" x14ac:dyDescent="0.25">
      <c r="A54" s="1">
        <v>51</v>
      </c>
      <c r="B54" s="2">
        <v>9</v>
      </c>
    </row>
    <row r="55" spans="1:2" x14ac:dyDescent="0.25">
      <c r="A55" s="1">
        <v>52</v>
      </c>
      <c r="B55" s="2">
        <v>8</v>
      </c>
    </row>
    <row r="56" spans="1:2" x14ac:dyDescent="0.25">
      <c r="A56" s="1">
        <v>53</v>
      </c>
      <c r="B56" s="2">
        <v>7</v>
      </c>
    </row>
    <row r="57" spans="1:2" x14ac:dyDescent="0.25">
      <c r="A57" s="1">
        <v>54</v>
      </c>
      <c r="B57" s="2">
        <v>6</v>
      </c>
    </row>
    <row r="58" spans="1:2" x14ac:dyDescent="0.25">
      <c r="A58" s="1">
        <v>55</v>
      </c>
      <c r="B58" s="2">
        <v>5</v>
      </c>
    </row>
    <row r="59" spans="1:2" x14ac:dyDescent="0.25">
      <c r="A59" s="1">
        <v>56</v>
      </c>
      <c r="B59" s="2">
        <v>4</v>
      </c>
    </row>
    <row r="60" spans="1:2" x14ac:dyDescent="0.25">
      <c r="A60" s="1">
        <v>57</v>
      </c>
      <c r="B60" s="2">
        <v>3</v>
      </c>
    </row>
    <row r="61" spans="1:2" x14ac:dyDescent="0.25">
      <c r="A61" s="1">
        <v>58</v>
      </c>
      <c r="B61" s="2">
        <v>2</v>
      </c>
    </row>
    <row r="62" spans="1:2" x14ac:dyDescent="0.25">
      <c r="A62" s="1">
        <v>59</v>
      </c>
      <c r="B62" s="2">
        <v>1</v>
      </c>
    </row>
    <row r="63" spans="1:2" x14ac:dyDescent="0.25">
      <c r="A63" s="1">
        <v>60</v>
      </c>
      <c r="B63" s="2">
        <v>1</v>
      </c>
    </row>
    <row r="64" spans="1:2" x14ac:dyDescent="0.25">
      <c r="A64" s="1">
        <v>61</v>
      </c>
      <c r="B64" s="2">
        <v>0</v>
      </c>
    </row>
    <row r="65" spans="1:2" x14ac:dyDescent="0.25">
      <c r="A65" s="1">
        <v>62</v>
      </c>
      <c r="B65" s="2">
        <v>0</v>
      </c>
    </row>
    <row r="66" spans="1:2" x14ac:dyDescent="0.25">
      <c r="A66" s="1">
        <v>63</v>
      </c>
      <c r="B66" s="2">
        <v>0</v>
      </c>
    </row>
    <row r="67" spans="1:2" x14ac:dyDescent="0.25">
      <c r="A67" s="1">
        <v>64</v>
      </c>
      <c r="B67" s="2">
        <v>0</v>
      </c>
    </row>
    <row r="68" spans="1:2" x14ac:dyDescent="0.25">
      <c r="A68" s="1">
        <v>65</v>
      </c>
      <c r="B68" s="2">
        <v>0</v>
      </c>
    </row>
    <row r="69" spans="1:2" x14ac:dyDescent="0.25">
      <c r="A69" s="1">
        <v>66</v>
      </c>
      <c r="B69" s="2">
        <v>0</v>
      </c>
    </row>
    <row r="70" spans="1:2" x14ac:dyDescent="0.25">
      <c r="A70" s="1">
        <v>67</v>
      </c>
      <c r="B70" s="2">
        <v>0</v>
      </c>
    </row>
    <row r="71" spans="1:2" x14ac:dyDescent="0.25">
      <c r="A71" s="1">
        <v>68</v>
      </c>
      <c r="B71" s="2">
        <v>0</v>
      </c>
    </row>
    <row r="72" spans="1:2" x14ac:dyDescent="0.25">
      <c r="A72" s="1">
        <v>69</v>
      </c>
      <c r="B72" s="2">
        <v>0</v>
      </c>
    </row>
    <row r="73" spans="1:2" x14ac:dyDescent="0.25">
      <c r="A73" s="1">
        <v>70</v>
      </c>
      <c r="B73" s="2">
        <v>0</v>
      </c>
    </row>
    <row r="74" spans="1:2" x14ac:dyDescent="0.25">
      <c r="A74" s="1">
        <v>71</v>
      </c>
      <c r="B74" s="2">
        <v>0</v>
      </c>
    </row>
    <row r="75" spans="1:2" x14ac:dyDescent="0.25">
      <c r="A75" s="1">
        <v>72</v>
      </c>
      <c r="B75" s="2">
        <v>0</v>
      </c>
    </row>
    <row r="76" spans="1:2" x14ac:dyDescent="0.25">
      <c r="A76" s="1">
        <v>73</v>
      </c>
      <c r="B76" s="2">
        <v>0</v>
      </c>
    </row>
    <row r="77" spans="1:2" x14ac:dyDescent="0.25">
      <c r="A77" s="1">
        <v>74</v>
      </c>
      <c r="B77" s="2">
        <v>0</v>
      </c>
    </row>
    <row r="78" spans="1:2" x14ac:dyDescent="0.25">
      <c r="A78" s="1">
        <v>75</v>
      </c>
      <c r="B78" s="2">
        <v>0</v>
      </c>
    </row>
    <row r="79" spans="1:2" x14ac:dyDescent="0.25">
      <c r="A79" s="1">
        <v>76</v>
      </c>
      <c r="B79" s="2">
        <v>0</v>
      </c>
    </row>
    <row r="80" spans="1:2" x14ac:dyDescent="0.25">
      <c r="A80" s="1">
        <v>77</v>
      </c>
      <c r="B80" s="2">
        <v>0</v>
      </c>
    </row>
    <row r="81" spans="1:2" x14ac:dyDescent="0.25">
      <c r="A81" s="1">
        <v>78</v>
      </c>
      <c r="B81" s="2">
        <v>0</v>
      </c>
    </row>
    <row r="82" spans="1:2" x14ac:dyDescent="0.25">
      <c r="A82" s="1">
        <v>79</v>
      </c>
      <c r="B82" s="2">
        <v>0</v>
      </c>
    </row>
    <row r="83" spans="1:2" x14ac:dyDescent="0.25">
      <c r="A83" s="1">
        <v>80</v>
      </c>
      <c r="B83" s="2">
        <v>0</v>
      </c>
    </row>
    <row r="84" spans="1:2" x14ac:dyDescent="0.25">
      <c r="A84" s="1">
        <v>81</v>
      </c>
      <c r="B84" s="2">
        <v>0</v>
      </c>
    </row>
    <row r="85" spans="1:2" x14ac:dyDescent="0.25">
      <c r="A85" s="1">
        <v>82</v>
      </c>
      <c r="B85" s="2">
        <v>0</v>
      </c>
    </row>
    <row r="86" spans="1:2" x14ac:dyDescent="0.25">
      <c r="A86" s="1">
        <v>83</v>
      </c>
      <c r="B86" s="2">
        <v>0</v>
      </c>
    </row>
    <row r="87" spans="1:2" x14ac:dyDescent="0.25">
      <c r="A87" s="1">
        <v>84</v>
      </c>
      <c r="B87" s="2">
        <v>0</v>
      </c>
    </row>
    <row r="88" spans="1:2" x14ac:dyDescent="0.25">
      <c r="A88" s="1">
        <v>85</v>
      </c>
      <c r="B88" s="2">
        <v>0</v>
      </c>
    </row>
    <row r="89" spans="1:2" x14ac:dyDescent="0.25">
      <c r="A89" s="1">
        <v>86</v>
      </c>
      <c r="B89" s="2">
        <v>0</v>
      </c>
    </row>
    <row r="90" spans="1:2" x14ac:dyDescent="0.25">
      <c r="A90" s="1">
        <v>87</v>
      </c>
      <c r="B90" s="2">
        <v>0</v>
      </c>
    </row>
    <row r="91" spans="1:2" x14ac:dyDescent="0.25">
      <c r="A91" s="1">
        <v>88</v>
      </c>
      <c r="B91" s="2">
        <v>0</v>
      </c>
    </row>
    <row r="92" spans="1:2" x14ac:dyDescent="0.25">
      <c r="A92" s="1">
        <v>89</v>
      </c>
      <c r="B92" s="2">
        <v>0</v>
      </c>
    </row>
    <row r="93" spans="1:2" x14ac:dyDescent="0.25">
      <c r="A93" s="1">
        <v>90</v>
      </c>
      <c r="B93" s="2">
        <v>0</v>
      </c>
    </row>
    <row r="94" spans="1:2" x14ac:dyDescent="0.25">
      <c r="A94" s="1">
        <v>91</v>
      </c>
      <c r="B94" s="2">
        <v>0</v>
      </c>
    </row>
    <row r="95" spans="1:2" x14ac:dyDescent="0.25">
      <c r="A95" s="1">
        <v>92</v>
      </c>
      <c r="B95" s="2">
        <v>0</v>
      </c>
    </row>
    <row r="96" spans="1:2" x14ac:dyDescent="0.25">
      <c r="A96" s="1">
        <v>93</v>
      </c>
      <c r="B96" s="2">
        <v>0</v>
      </c>
    </row>
    <row r="97" spans="1:2" x14ac:dyDescent="0.25">
      <c r="A97" s="1">
        <v>94</v>
      </c>
      <c r="B97" s="2">
        <v>0</v>
      </c>
    </row>
    <row r="98" spans="1:2" x14ac:dyDescent="0.25">
      <c r="A98" s="1">
        <v>95</v>
      </c>
      <c r="B98" s="2">
        <v>0</v>
      </c>
    </row>
    <row r="99" spans="1:2" x14ac:dyDescent="0.25">
      <c r="A99" s="1">
        <v>96</v>
      </c>
      <c r="B99" s="2">
        <v>0</v>
      </c>
    </row>
    <row r="100" spans="1:2" x14ac:dyDescent="0.25">
      <c r="A100" s="1">
        <v>97</v>
      </c>
      <c r="B100" s="2">
        <v>0</v>
      </c>
    </row>
    <row r="101" spans="1:2" x14ac:dyDescent="0.25">
      <c r="A101" s="1">
        <v>98</v>
      </c>
      <c r="B101" s="2">
        <v>0</v>
      </c>
    </row>
    <row r="102" spans="1:2" x14ac:dyDescent="0.25">
      <c r="A102" s="1">
        <v>99</v>
      </c>
      <c r="B102" s="2">
        <v>0</v>
      </c>
    </row>
    <row r="103" spans="1:2" x14ac:dyDescent="0.25">
      <c r="A103" s="1">
        <v>100</v>
      </c>
      <c r="B103" s="2">
        <v>0</v>
      </c>
    </row>
    <row r="104" spans="1:2" x14ac:dyDescent="0.25">
      <c r="A104" s="1">
        <v>101</v>
      </c>
      <c r="B104" s="2">
        <v>0</v>
      </c>
    </row>
    <row r="105" spans="1:2" x14ac:dyDescent="0.25">
      <c r="A105" s="1">
        <v>102</v>
      </c>
      <c r="B105" s="2">
        <v>0</v>
      </c>
    </row>
    <row r="106" spans="1:2" x14ac:dyDescent="0.25">
      <c r="A106" s="1">
        <v>103</v>
      </c>
      <c r="B106" s="2">
        <v>0</v>
      </c>
    </row>
    <row r="107" spans="1:2" x14ac:dyDescent="0.25">
      <c r="A107" s="1">
        <v>104</v>
      </c>
      <c r="B107" s="2">
        <v>0</v>
      </c>
    </row>
    <row r="108" spans="1:2" x14ac:dyDescent="0.25">
      <c r="A108" s="1">
        <v>105</v>
      </c>
      <c r="B108" s="2">
        <v>0</v>
      </c>
    </row>
    <row r="109" spans="1:2" x14ac:dyDescent="0.25">
      <c r="A109" s="1">
        <v>106</v>
      </c>
      <c r="B109" s="2">
        <v>0</v>
      </c>
    </row>
    <row r="110" spans="1:2" x14ac:dyDescent="0.25">
      <c r="A110" s="1">
        <v>107</v>
      </c>
      <c r="B110" s="2">
        <v>0</v>
      </c>
    </row>
    <row r="111" spans="1:2" x14ac:dyDescent="0.25">
      <c r="A111" s="1">
        <v>108</v>
      </c>
      <c r="B111" s="2">
        <v>0</v>
      </c>
    </row>
    <row r="112" spans="1:2" x14ac:dyDescent="0.25">
      <c r="A112" s="1">
        <v>109</v>
      </c>
      <c r="B112" s="2">
        <v>0</v>
      </c>
    </row>
    <row r="113" spans="1:2" x14ac:dyDescent="0.25">
      <c r="A113" s="1">
        <v>110</v>
      </c>
      <c r="B113" s="2">
        <v>0</v>
      </c>
    </row>
    <row r="114" spans="1:2" x14ac:dyDescent="0.25">
      <c r="A114" s="1">
        <v>111</v>
      </c>
      <c r="B114" s="2">
        <v>0</v>
      </c>
    </row>
    <row r="115" spans="1:2" x14ac:dyDescent="0.25">
      <c r="A115" s="1">
        <v>112</v>
      </c>
      <c r="B115" s="2">
        <v>0</v>
      </c>
    </row>
    <row r="116" spans="1:2" x14ac:dyDescent="0.25">
      <c r="A116" s="1">
        <v>113</v>
      </c>
      <c r="B116" s="2">
        <v>0</v>
      </c>
    </row>
    <row r="117" spans="1:2" x14ac:dyDescent="0.25">
      <c r="A117" s="1">
        <v>114</v>
      </c>
      <c r="B117" s="2">
        <v>0</v>
      </c>
    </row>
    <row r="118" spans="1:2" x14ac:dyDescent="0.25">
      <c r="A118" s="1">
        <v>115</v>
      </c>
      <c r="B118" s="2">
        <v>0</v>
      </c>
    </row>
    <row r="119" spans="1:2" x14ac:dyDescent="0.25">
      <c r="A119" s="1">
        <v>116</v>
      </c>
      <c r="B119" s="2">
        <v>0</v>
      </c>
    </row>
    <row r="120" spans="1:2" x14ac:dyDescent="0.25">
      <c r="A120" s="1">
        <v>117</v>
      </c>
      <c r="B120" s="2">
        <v>0</v>
      </c>
    </row>
    <row r="121" spans="1:2" x14ac:dyDescent="0.25">
      <c r="A121" s="1">
        <v>118</v>
      </c>
      <c r="B121" s="2">
        <v>0</v>
      </c>
    </row>
    <row r="122" spans="1:2" x14ac:dyDescent="0.25">
      <c r="A122" s="1">
        <v>119</v>
      </c>
      <c r="B122" s="2">
        <v>0</v>
      </c>
    </row>
    <row r="123" spans="1:2" x14ac:dyDescent="0.25">
      <c r="A123" s="1">
        <v>120</v>
      </c>
      <c r="B123" s="2">
        <v>0</v>
      </c>
    </row>
    <row r="124" spans="1:2" x14ac:dyDescent="0.25">
      <c r="A124" s="1">
        <v>121</v>
      </c>
      <c r="B124" s="2">
        <v>0</v>
      </c>
    </row>
    <row r="125" spans="1:2" x14ac:dyDescent="0.25">
      <c r="A125" s="1">
        <v>122</v>
      </c>
      <c r="B125" s="2">
        <v>0</v>
      </c>
    </row>
    <row r="126" spans="1:2" x14ac:dyDescent="0.25">
      <c r="A126" s="1">
        <v>123</v>
      </c>
      <c r="B126" s="2">
        <v>0</v>
      </c>
    </row>
    <row r="127" spans="1:2" x14ac:dyDescent="0.25">
      <c r="A127" s="1">
        <v>124</v>
      </c>
      <c r="B127" s="2">
        <v>0</v>
      </c>
    </row>
    <row r="128" spans="1:2" x14ac:dyDescent="0.25">
      <c r="A128" s="1">
        <v>125</v>
      </c>
      <c r="B128" s="2">
        <v>0</v>
      </c>
    </row>
    <row r="129" spans="1:2" x14ac:dyDescent="0.25">
      <c r="A129" s="1">
        <v>126</v>
      </c>
      <c r="B129" s="2">
        <v>0</v>
      </c>
    </row>
    <row r="130" spans="1:2" x14ac:dyDescent="0.25">
      <c r="A130" s="1">
        <v>127</v>
      </c>
      <c r="B130" s="2">
        <v>0</v>
      </c>
    </row>
    <row r="131" spans="1:2" x14ac:dyDescent="0.25">
      <c r="A131" s="1">
        <v>128</v>
      </c>
      <c r="B131" s="2">
        <v>0</v>
      </c>
    </row>
    <row r="132" spans="1:2" x14ac:dyDescent="0.25">
      <c r="A132" s="1">
        <v>129</v>
      </c>
      <c r="B132" s="2">
        <v>0</v>
      </c>
    </row>
    <row r="133" spans="1:2" x14ac:dyDescent="0.25">
      <c r="A133" s="1">
        <v>130</v>
      </c>
      <c r="B133" s="2">
        <v>0</v>
      </c>
    </row>
    <row r="134" spans="1:2" x14ac:dyDescent="0.25">
      <c r="A134" s="1">
        <v>131</v>
      </c>
      <c r="B134" s="2">
        <v>0</v>
      </c>
    </row>
    <row r="135" spans="1:2" x14ac:dyDescent="0.25">
      <c r="A135" s="1">
        <v>132</v>
      </c>
      <c r="B135" s="2">
        <v>0</v>
      </c>
    </row>
    <row r="136" spans="1:2" x14ac:dyDescent="0.25">
      <c r="A136" s="1">
        <v>133</v>
      </c>
      <c r="B136" s="2">
        <v>0</v>
      </c>
    </row>
    <row r="137" spans="1:2" x14ac:dyDescent="0.25">
      <c r="A137" s="1">
        <v>134</v>
      </c>
      <c r="B137" s="2">
        <v>0</v>
      </c>
    </row>
    <row r="138" spans="1:2" x14ac:dyDescent="0.25">
      <c r="A138" s="1">
        <v>135</v>
      </c>
      <c r="B138" s="2">
        <v>0</v>
      </c>
    </row>
    <row r="139" spans="1:2" x14ac:dyDescent="0.25">
      <c r="A139" s="1">
        <v>136</v>
      </c>
      <c r="B139" s="2">
        <v>0</v>
      </c>
    </row>
    <row r="140" spans="1:2" x14ac:dyDescent="0.25">
      <c r="A140" s="1">
        <v>137</v>
      </c>
      <c r="B140" s="2">
        <v>0</v>
      </c>
    </row>
    <row r="141" spans="1:2" x14ac:dyDescent="0.25">
      <c r="A141" s="1">
        <v>138</v>
      </c>
      <c r="B141" s="2">
        <v>0</v>
      </c>
    </row>
    <row r="142" spans="1:2" x14ac:dyDescent="0.25">
      <c r="A142" s="1">
        <v>139</v>
      </c>
      <c r="B142" s="2">
        <v>0</v>
      </c>
    </row>
    <row r="143" spans="1:2" x14ac:dyDescent="0.25">
      <c r="A143" s="1">
        <v>140</v>
      </c>
      <c r="B143" s="2">
        <v>0</v>
      </c>
    </row>
    <row r="144" spans="1:2" x14ac:dyDescent="0.25">
      <c r="A144" s="1">
        <v>141</v>
      </c>
      <c r="B144" s="2">
        <v>0</v>
      </c>
    </row>
    <row r="145" spans="1:2" x14ac:dyDescent="0.25">
      <c r="A145" s="1">
        <v>142</v>
      </c>
      <c r="B145" s="2">
        <v>0</v>
      </c>
    </row>
    <row r="146" spans="1:2" x14ac:dyDescent="0.25">
      <c r="A146" s="1">
        <v>143</v>
      </c>
      <c r="B146" s="2">
        <v>0</v>
      </c>
    </row>
    <row r="147" spans="1:2" x14ac:dyDescent="0.25">
      <c r="A147" s="1">
        <v>144</v>
      </c>
      <c r="B147" s="2">
        <v>0</v>
      </c>
    </row>
    <row r="148" spans="1:2" x14ac:dyDescent="0.25">
      <c r="A148" s="1">
        <v>145</v>
      </c>
      <c r="B148" s="2">
        <v>0</v>
      </c>
    </row>
    <row r="149" spans="1:2" x14ac:dyDescent="0.25">
      <c r="A149" s="1">
        <v>146</v>
      </c>
      <c r="B149" s="2">
        <v>0</v>
      </c>
    </row>
    <row r="150" spans="1:2" x14ac:dyDescent="0.25">
      <c r="A150" s="1">
        <v>147</v>
      </c>
      <c r="B150" s="2">
        <v>0</v>
      </c>
    </row>
    <row r="151" spans="1:2" x14ac:dyDescent="0.25">
      <c r="A151" s="1">
        <v>148</v>
      </c>
      <c r="B151" s="2">
        <v>0</v>
      </c>
    </row>
    <row r="152" spans="1:2" x14ac:dyDescent="0.25">
      <c r="A152" s="1">
        <v>149</v>
      </c>
      <c r="B152" s="2">
        <v>0</v>
      </c>
    </row>
    <row r="153" spans="1:2" x14ac:dyDescent="0.25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Q9" sqref="Q9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8.140625" bestFit="1" customWidth="1"/>
    <col min="5" max="5" width="7.140625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6" x14ac:dyDescent="0.25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</row>
    <row r="2" spans="1:16" x14ac:dyDescent="0.25">
      <c r="A2" s="7">
        <v>1</v>
      </c>
      <c r="B2" s="8">
        <v>77458</v>
      </c>
      <c r="C2" s="8">
        <v>10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55</v>
      </c>
      <c r="I2" s="9"/>
      <c r="J2" s="9" t="s">
        <v>55</v>
      </c>
      <c r="K2" s="10">
        <v>0</v>
      </c>
      <c r="N2">
        <f t="shared" ref="N2:N33" si="0">B2</f>
        <v>77458</v>
      </c>
      <c r="O2">
        <f>IF(AND(A2&gt;0,A2&lt;999),IFERROR(VLOOKUP(results5132[[#This Row],[Card]],U16W[],1,FALSE),0),0)</f>
        <v>77458</v>
      </c>
      <c r="P2">
        <f t="shared" ref="P2:P33" si="1">A2</f>
        <v>1</v>
      </c>
    </row>
    <row r="3" spans="1:16" x14ac:dyDescent="0.25">
      <c r="A3" s="11">
        <v>2</v>
      </c>
      <c r="B3" s="12">
        <v>75750</v>
      </c>
      <c r="C3" s="12">
        <v>2</v>
      </c>
      <c r="D3" s="13" t="s">
        <v>56</v>
      </c>
      <c r="E3" s="13" t="s">
        <v>15</v>
      </c>
      <c r="F3" s="12">
        <v>2</v>
      </c>
      <c r="G3" s="13" t="s">
        <v>44</v>
      </c>
      <c r="H3" s="13" t="s">
        <v>35</v>
      </c>
      <c r="I3" s="13"/>
      <c r="J3" s="13" t="s">
        <v>35</v>
      </c>
      <c r="K3" s="14">
        <v>1.58</v>
      </c>
      <c r="N3">
        <f t="shared" si="0"/>
        <v>75750</v>
      </c>
      <c r="O3">
        <f>IF(AND(A3&gt;0,A3&lt;999),IFERROR(VLOOKUP(results5132[[#This Row],[Card]],U16W[],1,FALSE),0),0)</f>
        <v>75750</v>
      </c>
      <c r="P3">
        <f t="shared" si="1"/>
        <v>2</v>
      </c>
    </row>
    <row r="4" spans="1:16" x14ac:dyDescent="0.25">
      <c r="A4" s="7">
        <v>3</v>
      </c>
      <c r="B4" s="8">
        <v>75089</v>
      </c>
      <c r="C4" s="8">
        <v>11</v>
      </c>
      <c r="D4" s="9" t="s">
        <v>57</v>
      </c>
      <c r="E4" s="9" t="s">
        <v>16</v>
      </c>
      <c r="F4" s="8">
        <v>2</v>
      </c>
      <c r="G4" s="9" t="s">
        <v>44</v>
      </c>
      <c r="H4" s="9" t="s">
        <v>58</v>
      </c>
      <c r="I4" s="9"/>
      <c r="J4" s="9" t="s">
        <v>58</v>
      </c>
      <c r="K4" s="10">
        <v>13.76</v>
      </c>
      <c r="N4">
        <f t="shared" si="0"/>
        <v>75089</v>
      </c>
      <c r="O4">
        <f>IF(AND(A4&gt;0,A4&lt;999),IFERROR(VLOOKUP(results5132[[#This Row],[Card]],U16W[],1,FALSE),0),0)</f>
        <v>75089</v>
      </c>
      <c r="P4">
        <f t="shared" si="1"/>
        <v>3</v>
      </c>
    </row>
    <row r="5" spans="1:16" x14ac:dyDescent="0.25">
      <c r="A5" s="11">
        <v>4</v>
      </c>
      <c r="B5" s="12">
        <v>74768</v>
      </c>
      <c r="C5" s="12">
        <v>15</v>
      </c>
      <c r="D5" s="13" t="s">
        <v>59</v>
      </c>
      <c r="E5" s="13" t="s">
        <v>14</v>
      </c>
      <c r="F5" s="12">
        <v>2</v>
      </c>
      <c r="G5" s="13" t="s">
        <v>44</v>
      </c>
      <c r="H5" s="13" t="s">
        <v>60</v>
      </c>
      <c r="I5" s="13"/>
      <c r="J5" s="13" t="s">
        <v>60</v>
      </c>
      <c r="K5" s="14">
        <v>42.85</v>
      </c>
      <c r="N5">
        <f t="shared" si="0"/>
        <v>74768</v>
      </c>
      <c r="O5">
        <f>IF(AND(A5&gt;0,A5&lt;999),IFERROR(VLOOKUP(results5132[[#This Row],[Card]],U16W[],1,FALSE),0),0)</f>
        <v>74768</v>
      </c>
      <c r="P5">
        <f t="shared" si="1"/>
        <v>4</v>
      </c>
    </row>
    <row r="6" spans="1:16" x14ac:dyDescent="0.25">
      <c r="A6" s="7">
        <v>5</v>
      </c>
      <c r="B6" s="8">
        <v>80888</v>
      </c>
      <c r="C6" s="8">
        <v>33</v>
      </c>
      <c r="D6" s="9" t="s">
        <v>61</v>
      </c>
      <c r="E6" s="9" t="s">
        <v>43</v>
      </c>
      <c r="F6" s="8">
        <v>3</v>
      </c>
      <c r="G6" s="9" t="s">
        <v>44</v>
      </c>
      <c r="H6" s="9" t="s">
        <v>39</v>
      </c>
      <c r="I6" s="9"/>
      <c r="J6" s="9" t="s">
        <v>39</v>
      </c>
      <c r="K6" s="10">
        <v>57.06</v>
      </c>
      <c r="N6">
        <f t="shared" si="0"/>
        <v>80888</v>
      </c>
      <c r="O6">
        <f>IF(AND(A6&gt;0,A6&lt;999),IFERROR(VLOOKUP(results5132[[#This Row],[Card]],U16W[],1,FALSE),0),0)</f>
        <v>80888</v>
      </c>
      <c r="P6">
        <f t="shared" si="1"/>
        <v>5</v>
      </c>
    </row>
    <row r="7" spans="1:16" x14ac:dyDescent="0.25">
      <c r="A7" s="11">
        <v>6</v>
      </c>
      <c r="B7" s="12">
        <v>80905</v>
      </c>
      <c r="C7" s="12">
        <v>26</v>
      </c>
      <c r="D7" s="13" t="s">
        <v>62</v>
      </c>
      <c r="E7" s="13" t="s">
        <v>16</v>
      </c>
      <c r="F7" s="12">
        <v>3</v>
      </c>
      <c r="G7" s="13" t="s">
        <v>44</v>
      </c>
      <c r="H7" s="13" t="s">
        <v>63</v>
      </c>
      <c r="I7" s="13"/>
      <c r="J7" s="13" t="s">
        <v>63</v>
      </c>
      <c r="K7" s="14">
        <v>61.34</v>
      </c>
      <c r="N7">
        <f t="shared" si="0"/>
        <v>80905</v>
      </c>
      <c r="O7">
        <f>IF(AND(A7&gt;0,A7&lt;999),IFERROR(VLOOKUP(results5132[[#This Row],[Card]],U16W[],1,FALSE),0),0)</f>
        <v>80905</v>
      </c>
      <c r="P7">
        <f t="shared" si="1"/>
        <v>6</v>
      </c>
    </row>
    <row r="8" spans="1:16" x14ac:dyDescent="0.25">
      <c r="A8" s="7">
        <v>7</v>
      </c>
      <c r="B8" s="8">
        <v>75260</v>
      </c>
      <c r="C8" s="8">
        <v>14</v>
      </c>
      <c r="D8" s="9" t="s">
        <v>64</v>
      </c>
      <c r="E8" s="9" t="s">
        <v>16</v>
      </c>
      <c r="F8" s="8">
        <v>2</v>
      </c>
      <c r="G8" s="9" t="s">
        <v>44</v>
      </c>
      <c r="H8" s="9" t="s">
        <v>65</v>
      </c>
      <c r="I8" s="9"/>
      <c r="J8" s="9" t="s">
        <v>65</v>
      </c>
      <c r="K8" s="10">
        <v>67.66</v>
      </c>
      <c r="N8">
        <f t="shared" si="0"/>
        <v>75260</v>
      </c>
      <c r="O8">
        <f>IF(AND(A8&gt;0,A8&lt;999),IFERROR(VLOOKUP(results5132[[#This Row],[Card]],U16W[],1,FALSE),0),0)</f>
        <v>75260</v>
      </c>
      <c r="P8">
        <f t="shared" si="1"/>
        <v>7</v>
      </c>
    </row>
    <row r="9" spans="1:16" x14ac:dyDescent="0.25">
      <c r="A9" s="11">
        <v>8</v>
      </c>
      <c r="B9" s="12">
        <v>80848</v>
      </c>
      <c r="C9" s="12">
        <v>25</v>
      </c>
      <c r="D9" s="13" t="s">
        <v>66</v>
      </c>
      <c r="E9" s="13" t="s">
        <v>15</v>
      </c>
      <c r="F9" s="12">
        <v>3</v>
      </c>
      <c r="G9" s="13" t="s">
        <v>44</v>
      </c>
      <c r="H9" s="13" t="s">
        <v>46</v>
      </c>
      <c r="I9" s="13"/>
      <c r="J9" s="13" t="s">
        <v>46</v>
      </c>
      <c r="K9" s="14">
        <v>71.040000000000006</v>
      </c>
      <c r="N9">
        <f t="shared" si="0"/>
        <v>80848</v>
      </c>
      <c r="O9">
        <f>IF(AND(A9&gt;0,A9&lt;999),IFERROR(VLOOKUP(results5132[[#This Row],[Card]],U16W[],1,FALSE),0),0)</f>
        <v>80848</v>
      </c>
      <c r="P9">
        <f t="shared" si="1"/>
        <v>8</v>
      </c>
    </row>
    <row r="10" spans="1:16" x14ac:dyDescent="0.25">
      <c r="A10" s="7">
        <v>9</v>
      </c>
      <c r="B10" s="8">
        <v>75361</v>
      </c>
      <c r="C10" s="8">
        <v>3</v>
      </c>
      <c r="D10" s="9" t="s">
        <v>67</v>
      </c>
      <c r="E10" s="9" t="s">
        <v>43</v>
      </c>
      <c r="F10" s="8">
        <v>2</v>
      </c>
      <c r="G10" s="9" t="s">
        <v>44</v>
      </c>
      <c r="H10" s="9" t="s">
        <v>68</v>
      </c>
      <c r="I10" s="9"/>
      <c r="J10" s="9" t="s">
        <v>68</v>
      </c>
      <c r="K10" s="10">
        <v>76.22</v>
      </c>
      <c r="N10">
        <f t="shared" si="0"/>
        <v>75361</v>
      </c>
      <c r="O10">
        <f>IF(AND(A10&gt;0,A10&lt;999),IFERROR(VLOOKUP(results5132[[#This Row],[Card]],U16W[],1,FALSE),0),0)</f>
        <v>75361</v>
      </c>
      <c r="P10">
        <f t="shared" si="1"/>
        <v>9</v>
      </c>
    </row>
    <row r="11" spans="1:16" x14ac:dyDescent="0.25">
      <c r="A11" s="11">
        <v>10</v>
      </c>
      <c r="B11" s="12">
        <v>74602</v>
      </c>
      <c r="C11" s="12">
        <v>18</v>
      </c>
      <c r="D11" s="13" t="s">
        <v>69</v>
      </c>
      <c r="E11" s="13" t="s">
        <v>22</v>
      </c>
      <c r="F11" s="12">
        <v>2</v>
      </c>
      <c r="G11" s="13" t="s">
        <v>44</v>
      </c>
      <c r="H11" s="13" t="s">
        <v>70</v>
      </c>
      <c r="I11" s="13"/>
      <c r="J11" s="13" t="s">
        <v>70</v>
      </c>
      <c r="K11" s="14">
        <v>76.680000000000007</v>
      </c>
      <c r="N11">
        <f t="shared" si="0"/>
        <v>74602</v>
      </c>
      <c r="O11">
        <f>IF(AND(A11&gt;0,A11&lt;999),IFERROR(VLOOKUP(results5132[[#This Row],[Card]],U16W[],1,FALSE),0),0)</f>
        <v>74602</v>
      </c>
      <c r="P11">
        <f t="shared" si="1"/>
        <v>10</v>
      </c>
    </row>
    <row r="12" spans="1:16" x14ac:dyDescent="0.25">
      <c r="A12" s="7">
        <v>11</v>
      </c>
      <c r="B12" s="8">
        <v>81176</v>
      </c>
      <c r="C12" s="8">
        <v>43</v>
      </c>
      <c r="D12" s="9" t="s">
        <v>71</v>
      </c>
      <c r="E12" s="9" t="s">
        <v>16</v>
      </c>
      <c r="F12" s="8">
        <v>3</v>
      </c>
      <c r="G12" s="9" t="s">
        <v>44</v>
      </c>
      <c r="H12" s="9" t="s">
        <v>72</v>
      </c>
      <c r="I12" s="9"/>
      <c r="J12" s="9" t="s">
        <v>72</v>
      </c>
      <c r="K12" s="10">
        <v>78.03</v>
      </c>
      <c r="N12">
        <f t="shared" si="0"/>
        <v>81176</v>
      </c>
      <c r="O12">
        <f>IF(AND(A12&gt;0,A12&lt;999),IFERROR(VLOOKUP(results5132[[#This Row],[Card]],U16W[],1,FALSE),0),0)</f>
        <v>81176</v>
      </c>
      <c r="P12">
        <f t="shared" si="1"/>
        <v>11</v>
      </c>
    </row>
    <row r="13" spans="1:16" x14ac:dyDescent="0.25">
      <c r="A13" s="11">
        <v>12</v>
      </c>
      <c r="B13" s="12">
        <v>78814</v>
      </c>
      <c r="C13" s="12">
        <v>13</v>
      </c>
      <c r="D13" s="13" t="s">
        <v>73</v>
      </c>
      <c r="E13" s="13" t="s">
        <v>17</v>
      </c>
      <c r="F13" s="12">
        <v>3</v>
      </c>
      <c r="G13" s="13" t="s">
        <v>44</v>
      </c>
      <c r="H13" s="13" t="s">
        <v>41</v>
      </c>
      <c r="I13" s="13"/>
      <c r="J13" s="13" t="s">
        <v>41</v>
      </c>
      <c r="K13" s="14">
        <v>78.48</v>
      </c>
      <c r="N13">
        <f t="shared" si="0"/>
        <v>78814</v>
      </c>
      <c r="O13">
        <f>IF(AND(A13&gt;0,A13&lt;999),IFERROR(VLOOKUP(results5132[[#This Row],[Card]],U16W[],1,FALSE),0),0)</f>
        <v>78814</v>
      </c>
      <c r="P13">
        <f t="shared" si="1"/>
        <v>12</v>
      </c>
    </row>
    <row r="14" spans="1:16" x14ac:dyDescent="0.25">
      <c r="A14" s="7">
        <v>13</v>
      </c>
      <c r="B14" s="8">
        <v>80507</v>
      </c>
      <c r="C14" s="8">
        <v>7</v>
      </c>
      <c r="D14" s="9" t="s">
        <v>74</v>
      </c>
      <c r="E14" s="9" t="s">
        <v>75</v>
      </c>
      <c r="F14" s="8">
        <v>3</v>
      </c>
      <c r="G14" s="9" t="s">
        <v>44</v>
      </c>
      <c r="H14" s="9" t="s">
        <v>76</v>
      </c>
      <c r="I14" s="9"/>
      <c r="J14" s="9" t="s">
        <v>76</v>
      </c>
      <c r="K14" s="10">
        <v>80.28</v>
      </c>
      <c r="N14">
        <f t="shared" si="0"/>
        <v>80507</v>
      </c>
      <c r="O14">
        <f>IF(AND(A14&gt;0,A14&lt;999),IFERROR(VLOOKUP(results5132[[#This Row],[Card]],U16W[],1,FALSE),0),0)</f>
        <v>80507</v>
      </c>
      <c r="P14">
        <f t="shared" si="1"/>
        <v>13</v>
      </c>
    </row>
    <row r="15" spans="1:16" x14ac:dyDescent="0.25">
      <c r="A15" s="11">
        <v>14</v>
      </c>
      <c r="B15" s="12">
        <v>80845</v>
      </c>
      <c r="C15" s="12">
        <v>22</v>
      </c>
      <c r="D15" s="13" t="s">
        <v>77</v>
      </c>
      <c r="E15" s="13" t="s">
        <v>15</v>
      </c>
      <c r="F15" s="12">
        <v>3</v>
      </c>
      <c r="G15" s="13" t="s">
        <v>44</v>
      </c>
      <c r="H15" s="13" t="s">
        <v>78</v>
      </c>
      <c r="I15" s="13"/>
      <c r="J15" s="13" t="s">
        <v>78</v>
      </c>
      <c r="K15" s="14">
        <v>85.92</v>
      </c>
      <c r="N15">
        <f t="shared" si="0"/>
        <v>80845</v>
      </c>
      <c r="O15">
        <f>IF(AND(A15&gt;0,A15&lt;999),IFERROR(VLOOKUP(results5132[[#This Row],[Card]],U16W[],1,FALSE),0),0)</f>
        <v>80845</v>
      </c>
      <c r="P15">
        <f t="shared" si="1"/>
        <v>14</v>
      </c>
    </row>
    <row r="16" spans="1:16" x14ac:dyDescent="0.25">
      <c r="A16" s="7">
        <v>15</v>
      </c>
      <c r="B16" s="8">
        <v>74583</v>
      </c>
      <c r="C16" s="8">
        <v>27</v>
      </c>
      <c r="D16" s="9" t="s">
        <v>79</v>
      </c>
      <c r="E16" s="9" t="s">
        <v>43</v>
      </c>
      <c r="F16" s="8">
        <v>2</v>
      </c>
      <c r="G16" s="9" t="s">
        <v>44</v>
      </c>
      <c r="H16" s="9" t="s">
        <v>36</v>
      </c>
      <c r="I16" s="9"/>
      <c r="J16" s="9" t="s">
        <v>36</v>
      </c>
      <c r="K16" s="10">
        <v>94.94</v>
      </c>
      <c r="N16">
        <f t="shared" si="0"/>
        <v>74583</v>
      </c>
      <c r="O16">
        <f>IF(AND(A16&gt;0,A16&lt;999),IFERROR(VLOOKUP(results5132[[#This Row],[Card]],U16W[],1,FALSE),0),0)</f>
        <v>74583</v>
      </c>
      <c r="P16">
        <f t="shared" si="1"/>
        <v>15</v>
      </c>
    </row>
    <row r="17" spans="1:16" x14ac:dyDescent="0.25">
      <c r="A17" s="11">
        <v>16</v>
      </c>
      <c r="B17" s="12">
        <v>78745</v>
      </c>
      <c r="C17" s="12">
        <v>1</v>
      </c>
      <c r="D17" s="13" t="s">
        <v>80</v>
      </c>
      <c r="E17" s="13" t="s">
        <v>37</v>
      </c>
      <c r="F17" s="12">
        <v>2</v>
      </c>
      <c r="G17" s="13" t="s">
        <v>44</v>
      </c>
      <c r="H17" s="13" t="s">
        <v>81</v>
      </c>
      <c r="I17" s="13"/>
      <c r="J17" s="13" t="s">
        <v>81</v>
      </c>
      <c r="K17" s="14">
        <v>95.84</v>
      </c>
      <c r="N17">
        <f t="shared" si="0"/>
        <v>78745</v>
      </c>
      <c r="O17">
        <f>IF(AND(A17&gt;0,A17&lt;999),IFERROR(VLOOKUP(results5132[[#This Row],[Card]],U16W[],1,FALSE),0),0)</f>
        <v>78745</v>
      </c>
      <c r="P17">
        <f t="shared" si="1"/>
        <v>16</v>
      </c>
    </row>
    <row r="18" spans="1:16" x14ac:dyDescent="0.25">
      <c r="A18" s="7">
        <v>17</v>
      </c>
      <c r="B18" s="8">
        <v>81725</v>
      </c>
      <c r="C18" s="8">
        <v>30</v>
      </c>
      <c r="D18" s="9" t="s">
        <v>82</v>
      </c>
      <c r="E18" s="9" t="s">
        <v>15</v>
      </c>
      <c r="F18" s="8">
        <v>3</v>
      </c>
      <c r="G18" s="9" t="s">
        <v>44</v>
      </c>
      <c r="H18" s="9" t="s">
        <v>40</v>
      </c>
      <c r="I18" s="9"/>
      <c r="J18" s="9" t="s">
        <v>40</v>
      </c>
      <c r="K18" s="10">
        <v>98.55</v>
      </c>
      <c r="N18">
        <f t="shared" si="0"/>
        <v>81725</v>
      </c>
      <c r="O18">
        <f>IF(AND(A18&gt;0,A18&lt;999),IFERROR(VLOOKUP(results5132[[#This Row],[Card]],U16W[],1,FALSE),0),0)</f>
        <v>81725</v>
      </c>
      <c r="P18">
        <f t="shared" si="1"/>
        <v>17</v>
      </c>
    </row>
    <row r="19" spans="1:16" x14ac:dyDescent="0.25">
      <c r="A19" s="11">
        <v>18</v>
      </c>
      <c r="B19" s="12">
        <v>82058</v>
      </c>
      <c r="C19" s="12">
        <v>35</v>
      </c>
      <c r="D19" s="13" t="s">
        <v>83</v>
      </c>
      <c r="E19" s="13" t="s">
        <v>14</v>
      </c>
      <c r="F19" s="12">
        <v>3</v>
      </c>
      <c r="G19" s="13" t="s">
        <v>44</v>
      </c>
      <c r="H19" s="13" t="s">
        <v>84</v>
      </c>
      <c r="I19" s="13"/>
      <c r="J19" s="13" t="s">
        <v>84</v>
      </c>
      <c r="K19" s="14">
        <v>100.13</v>
      </c>
      <c r="N19">
        <f t="shared" si="0"/>
        <v>82058</v>
      </c>
      <c r="O19">
        <f>IF(AND(A19&gt;0,A19&lt;999),IFERROR(VLOOKUP(results5132[[#This Row],[Card]],U16W[],1,FALSE),0),0)</f>
        <v>82058</v>
      </c>
      <c r="P19">
        <f t="shared" si="1"/>
        <v>18</v>
      </c>
    </row>
    <row r="20" spans="1:16" x14ac:dyDescent="0.25">
      <c r="A20" s="7">
        <v>19</v>
      </c>
      <c r="B20" s="8">
        <v>76769</v>
      </c>
      <c r="C20" s="8">
        <v>8</v>
      </c>
      <c r="D20" s="9" t="s">
        <v>85</v>
      </c>
      <c r="E20" s="9" t="s">
        <v>17</v>
      </c>
      <c r="F20" s="8">
        <v>2</v>
      </c>
      <c r="G20" s="9" t="s">
        <v>44</v>
      </c>
      <c r="H20" s="9" t="s">
        <v>86</v>
      </c>
      <c r="I20" s="9"/>
      <c r="J20" s="9" t="s">
        <v>86</v>
      </c>
      <c r="K20" s="10">
        <v>101.71</v>
      </c>
      <c r="N20">
        <f t="shared" si="0"/>
        <v>76769</v>
      </c>
      <c r="O20">
        <f>IF(AND(A20&gt;0,A20&lt;999),IFERROR(VLOOKUP(results5132[[#This Row],[Card]],U16W[],1,FALSE),0),0)</f>
        <v>76769</v>
      </c>
      <c r="P20">
        <f t="shared" si="1"/>
        <v>19</v>
      </c>
    </row>
    <row r="21" spans="1:16" x14ac:dyDescent="0.25">
      <c r="A21" s="11">
        <v>20</v>
      </c>
      <c r="B21" s="12">
        <v>74601</v>
      </c>
      <c r="C21" s="12">
        <v>17</v>
      </c>
      <c r="D21" s="13" t="s">
        <v>87</v>
      </c>
      <c r="E21" s="13" t="s">
        <v>22</v>
      </c>
      <c r="F21" s="12">
        <v>2</v>
      </c>
      <c r="G21" s="13" t="s">
        <v>44</v>
      </c>
      <c r="H21" s="13" t="s">
        <v>88</v>
      </c>
      <c r="I21" s="13"/>
      <c r="J21" s="13" t="s">
        <v>88</v>
      </c>
      <c r="K21" s="14">
        <v>103.29</v>
      </c>
      <c r="N21">
        <f t="shared" si="0"/>
        <v>74601</v>
      </c>
      <c r="O21">
        <f>IF(AND(A21&gt;0,A21&lt;999),IFERROR(VLOOKUP(results5132[[#This Row],[Card]],U16W[],1,FALSE),0),0)</f>
        <v>74601</v>
      </c>
      <c r="P21">
        <f t="shared" si="1"/>
        <v>20</v>
      </c>
    </row>
    <row r="22" spans="1:16" x14ac:dyDescent="0.25">
      <c r="A22" s="7">
        <v>21</v>
      </c>
      <c r="B22" s="8">
        <v>80966</v>
      </c>
      <c r="C22" s="8">
        <v>23</v>
      </c>
      <c r="D22" s="9" t="s">
        <v>89</v>
      </c>
      <c r="E22" s="9" t="s">
        <v>19</v>
      </c>
      <c r="F22" s="8">
        <v>3</v>
      </c>
      <c r="G22" s="9" t="s">
        <v>44</v>
      </c>
      <c r="H22" s="9" t="s">
        <v>90</v>
      </c>
      <c r="I22" s="9"/>
      <c r="J22" s="9" t="s">
        <v>90</v>
      </c>
      <c r="K22" s="10">
        <v>107.35</v>
      </c>
      <c r="N22">
        <f t="shared" si="0"/>
        <v>80966</v>
      </c>
      <c r="O22">
        <f>IF(AND(A22&gt;0,A22&lt;999),IFERROR(VLOOKUP(results5132[[#This Row],[Card]],U16W[],1,FALSE),0),0)</f>
        <v>80966</v>
      </c>
      <c r="P22">
        <f t="shared" si="1"/>
        <v>21</v>
      </c>
    </row>
    <row r="23" spans="1:16" x14ac:dyDescent="0.25">
      <c r="A23" s="11">
        <v>22</v>
      </c>
      <c r="B23" s="12">
        <v>70311</v>
      </c>
      <c r="C23" s="12">
        <v>24</v>
      </c>
      <c r="D23" s="13" t="s">
        <v>91</v>
      </c>
      <c r="E23" s="13" t="s">
        <v>52</v>
      </c>
      <c r="F23" s="12">
        <v>3</v>
      </c>
      <c r="G23" s="13" t="s">
        <v>44</v>
      </c>
      <c r="H23" s="13" t="s">
        <v>21</v>
      </c>
      <c r="I23" s="13"/>
      <c r="J23" s="13" t="s">
        <v>21</v>
      </c>
      <c r="K23" s="14">
        <v>109.83</v>
      </c>
      <c r="N23">
        <f t="shared" si="0"/>
        <v>70311</v>
      </c>
      <c r="O23">
        <f>IF(AND(A23&gt;0,A23&lt;999),IFERROR(VLOOKUP(results5132[[#This Row],[Card]],U16W[],1,FALSE),0),0)</f>
        <v>70311</v>
      </c>
      <c r="P23">
        <f t="shared" si="1"/>
        <v>22</v>
      </c>
    </row>
    <row r="24" spans="1:16" x14ac:dyDescent="0.25">
      <c r="A24" s="7">
        <v>23</v>
      </c>
      <c r="B24" s="8">
        <v>77469</v>
      </c>
      <c r="C24" s="8">
        <v>67</v>
      </c>
      <c r="D24" s="9" t="s">
        <v>92</v>
      </c>
      <c r="E24" s="9" t="s">
        <v>17</v>
      </c>
      <c r="F24" s="8">
        <v>2</v>
      </c>
      <c r="G24" s="9" t="s">
        <v>44</v>
      </c>
      <c r="H24" s="9" t="s">
        <v>93</v>
      </c>
      <c r="I24" s="9"/>
      <c r="J24" s="9" t="s">
        <v>93</v>
      </c>
      <c r="K24" s="10">
        <v>113.89</v>
      </c>
      <c r="N24">
        <f t="shared" si="0"/>
        <v>77469</v>
      </c>
      <c r="O24">
        <f>IF(AND(A24&gt;0,A24&lt;999),IFERROR(VLOOKUP(results5132[[#This Row],[Card]],U16W[],1,FALSE),0),0)</f>
        <v>77469</v>
      </c>
      <c r="P24">
        <f t="shared" si="1"/>
        <v>23</v>
      </c>
    </row>
    <row r="25" spans="1:16" x14ac:dyDescent="0.25">
      <c r="A25" s="11">
        <v>24</v>
      </c>
      <c r="B25" s="12">
        <v>77393</v>
      </c>
      <c r="C25" s="12">
        <v>45</v>
      </c>
      <c r="D25" s="13" t="s">
        <v>94</v>
      </c>
      <c r="E25" s="13" t="s">
        <v>20</v>
      </c>
      <c r="F25" s="12">
        <v>2</v>
      </c>
      <c r="G25" s="13" t="s">
        <v>44</v>
      </c>
      <c r="H25" s="13" t="s">
        <v>48</v>
      </c>
      <c r="I25" s="13"/>
      <c r="J25" s="13" t="s">
        <v>48</v>
      </c>
      <c r="K25" s="14">
        <v>114.11</v>
      </c>
      <c r="N25">
        <f t="shared" si="0"/>
        <v>77393</v>
      </c>
      <c r="O25">
        <f>IF(AND(A25&gt;0,A25&lt;999),IFERROR(VLOOKUP(results5132[[#This Row],[Card]],U16W[],1,FALSE),0),0)</f>
        <v>77393</v>
      </c>
      <c r="P25">
        <f t="shared" si="1"/>
        <v>24</v>
      </c>
    </row>
    <row r="26" spans="1:16" x14ac:dyDescent="0.25">
      <c r="A26" s="7">
        <v>25</v>
      </c>
      <c r="B26" s="8">
        <v>78824</v>
      </c>
      <c r="C26" s="8">
        <v>16</v>
      </c>
      <c r="D26" s="9" t="s">
        <v>95</v>
      </c>
      <c r="E26" s="9" t="s">
        <v>45</v>
      </c>
      <c r="F26" s="8">
        <v>2</v>
      </c>
      <c r="G26" s="9" t="s">
        <v>44</v>
      </c>
      <c r="H26" s="9" t="s">
        <v>96</v>
      </c>
      <c r="I26" s="9"/>
      <c r="J26" s="9" t="s">
        <v>96</v>
      </c>
      <c r="K26" s="10">
        <v>115.46</v>
      </c>
      <c r="N26">
        <f t="shared" si="0"/>
        <v>78824</v>
      </c>
      <c r="O26">
        <f>IF(AND(A26&gt;0,A26&lt;999),IFERROR(VLOOKUP(results5132[[#This Row],[Card]],U16W[],1,FALSE),0),0)</f>
        <v>78824</v>
      </c>
      <c r="P26">
        <f t="shared" si="1"/>
        <v>25</v>
      </c>
    </row>
    <row r="27" spans="1:16" x14ac:dyDescent="0.25">
      <c r="A27" s="11">
        <v>26</v>
      </c>
      <c r="B27" s="12">
        <v>77192</v>
      </c>
      <c r="C27" s="12">
        <v>34</v>
      </c>
      <c r="D27" s="13" t="s">
        <v>97</v>
      </c>
      <c r="E27" s="13" t="s">
        <v>20</v>
      </c>
      <c r="F27" s="12">
        <v>2</v>
      </c>
      <c r="G27" s="13" t="s">
        <v>44</v>
      </c>
      <c r="H27" s="13" t="s">
        <v>98</v>
      </c>
      <c r="I27" s="13"/>
      <c r="J27" s="13" t="s">
        <v>98</v>
      </c>
      <c r="K27" s="14">
        <v>117.95</v>
      </c>
      <c r="N27">
        <f t="shared" si="0"/>
        <v>77192</v>
      </c>
      <c r="O27">
        <f>IF(AND(A27&gt;0,A27&lt;999),IFERROR(VLOOKUP(results5132[[#This Row],[Card]],U16W[],1,FALSE),0),0)</f>
        <v>77192</v>
      </c>
      <c r="P27">
        <f t="shared" si="1"/>
        <v>26</v>
      </c>
    </row>
    <row r="28" spans="1:16" x14ac:dyDescent="0.25">
      <c r="A28" s="7">
        <v>27</v>
      </c>
      <c r="B28" s="8">
        <v>80983</v>
      </c>
      <c r="C28" s="8">
        <v>19</v>
      </c>
      <c r="D28" s="9" t="s">
        <v>99</v>
      </c>
      <c r="E28" s="9" t="s">
        <v>19</v>
      </c>
      <c r="F28" s="8">
        <v>3</v>
      </c>
      <c r="G28" s="9" t="s">
        <v>44</v>
      </c>
      <c r="H28" s="9" t="s">
        <v>100</v>
      </c>
      <c r="I28" s="9"/>
      <c r="J28" s="9" t="s">
        <v>100</v>
      </c>
      <c r="K28" s="10">
        <v>119.75</v>
      </c>
      <c r="N28">
        <f t="shared" si="0"/>
        <v>80983</v>
      </c>
      <c r="O28">
        <f>IF(AND(A28&gt;0,A28&lt;999),IFERROR(VLOOKUP(results5132[[#This Row],[Card]],U16W[],1,FALSE),0),0)</f>
        <v>80983</v>
      </c>
      <c r="P28">
        <f t="shared" si="1"/>
        <v>27</v>
      </c>
    </row>
    <row r="29" spans="1:16" x14ac:dyDescent="0.25">
      <c r="A29" s="11">
        <v>28</v>
      </c>
      <c r="B29" s="12">
        <v>80880</v>
      </c>
      <c r="C29" s="12">
        <v>31</v>
      </c>
      <c r="D29" s="13" t="s">
        <v>101</v>
      </c>
      <c r="E29" s="13" t="s">
        <v>14</v>
      </c>
      <c r="F29" s="12">
        <v>3</v>
      </c>
      <c r="G29" s="13" t="s">
        <v>44</v>
      </c>
      <c r="H29" s="13" t="s">
        <v>38</v>
      </c>
      <c r="I29" s="13"/>
      <c r="J29" s="13" t="s">
        <v>38</v>
      </c>
      <c r="K29" s="14">
        <v>119.97</v>
      </c>
      <c r="N29">
        <f t="shared" si="0"/>
        <v>80880</v>
      </c>
      <c r="O29">
        <f>IF(AND(A29&gt;0,A29&lt;999),IFERROR(VLOOKUP(results5132[[#This Row],[Card]],U16W[],1,FALSE),0),0)</f>
        <v>80880</v>
      </c>
      <c r="P29">
        <f t="shared" si="1"/>
        <v>28</v>
      </c>
    </row>
    <row r="30" spans="1:16" x14ac:dyDescent="0.25">
      <c r="A30" s="7">
        <v>29</v>
      </c>
      <c r="B30" s="8">
        <v>82059</v>
      </c>
      <c r="C30" s="8">
        <v>40</v>
      </c>
      <c r="D30" s="9" t="s">
        <v>102</v>
      </c>
      <c r="E30" s="9" t="s">
        <v>14</v>
      </c>
      <c r="F30" s="8">
        <v>3</v>
      </c>
      <c r="G30" s="9" t="s">
        <v>44</v>
      </c>
      <c r="H30" s="9" t="s">
        <v>23</v>
      </c>
      <c r="I30" s="9"/>
      <c r="J30" s="9" t="s">
        <v>23</v>
      </c>
      <c r="K30" s="10">
        <v>120.65</v>
      </c>
      <c r="N30">
        <f t="shared" si="0"/>
        <v>82059</v>
      </c>
      <c r="O30">
        <f>IF(AND(A30&gt;0,A30&lt;999),IFERROR(VLOOKUP(results5132[[#This Row],[Card]],U16W[],1,FALSE),0),0)</f>
        <v>82059</v>
      </c>
      <c r="P30">
        <f t="shared" si="1"/>
        <v>29</v>
      </c>
    </row>
    <row r="31" spans="1:16" x14ac:dyDescent="0.25">
      <c r="A31" s="11">
        <v>30</v>
      </c>
      <c r="B31" s="12">
        <v>78558</v>
      </c>
      <c r="C31" s="12">
        <v>68</v>
      </c>
      <c r="D31" s="13" t="s">
        <v>103</v>
      </c>
      <c r="E31" s="13" t="s">
        <v>14</v>
      </c>
      <c r="F31" s="12">
        <v>2</v>
      </c>
      <c r="G31" s="13" t="s">
        <v>44</v>
      </c>
      <c r="H31" s="13" t="s">
        <v>24</v>
      </c>
      <c r="I31" s="13"/>
      <c r="J31" s="13" t="s">
        <v>24</v>
      </c>
      <c r="K31" s="14">
        <v>121.78</v>
      </c>
      <c r="N31">
        <f t="shared" si="0"/>
        <v>78558</v>
      </c>
      <c r="O31">
        <f>IF(AND(A31&gt;0,A31&lt;999),IFERROR(VLOOKUP(results5132[[#This Row],[Card]],U16W[],1,FALSE),0),0)</f>
        <v>78558</v>
      </c>
      <c r="P31">
        <f t="shared" si="1"/>
        <v>30</v>
      </c>
    </row>
    <row r="32" spans="1:16" x14ac:dyDescent="0.25">
      <c r="A32" s="7">
        <v>31</v>
      </c>
      <c r="B32" s="8">
        <v>80883</v>
      </c>
      <c r="C32" s="8">
        <v>36</v>
      </c>
      <c r="D32" s="9" t="s">
        <v>104</v>
      </c>
      <c r="E32" s="9" t="s">
        <v>14</v>
      </c>
      <c r="F32" s="8">
        <v>3</v>
      </c>
      <c r="G32" s="9" t="s">
        <v>44</v>
      </c>
      <c r="H32" s="9" t="s">
        <v>105</v>
      </c>
      <c r="I32" s="9"/>
      <c r="J32" s="9" t="s">
        <v>105</v>
      </c>
      <c r="K32" s="10">
        <v>122.68</v>
      </c>
      <c r="N32">
        <f t="shared" si="0"/>
        <v>80883</v>
      </c>
      <c r="O32">
        <f>IF(AND(A32&gt;0,A32&lt;999),IFERROR(VLOOKUP(results5132[[#This Row],[Card]],U16W[],1,FALSE),0),0)</f>
        <v>80883</v>
      </c>
      <c r="P32">
        <f t="shared" si="1"/>
        <v>31</v>
      </c>
    </row>
    <row r="33" spans="1:16" x14ac:dyDescent="0.25">
      <c r="A33" s="11">
        <v>32</v>
      </c>
      <c r="B33" s="12">
        <v>81174</v>
      </c>
      <c r="C33" s="12">
        <v>32</v>
      </c>
      <c r="D33" s="13" t="s">
        <v>106</v>
      </c>
      <c r="E33" s="13" t="s">
        <v>16</v>
      </c>
      <c r="F33" s="12">
        <v>3</v>
      </c>
      <c r="G33" s="13" t="s">
        <v>44</v>
      </c>
      <c r="H33" s="13" t="s">
        <v>107</v>
      </c>
      <c r="I33" s="13"/>
      <c r="J33" s="13" t="s">
        <v>107</v>
      </c>
      <c r="K33" s="14">
        <v>124.26</v>
      </c>
      <c r="N33">
        <f t="shared" si="0"/>
        <v>81174</v>
      </c>
      <c r="O33">
        <f>IF(AND(A33&gt;0,A33&lt;999),IFERROR(VLOOKUP(results5132[[#This Row],[Card]],U16W[],1,FALSE),0),0)</f>
        <v>81174</v>
      </c>
      <c r="P33">
        <f t="shared" si="1"/>
        <v>32</v>
      </c>
    </row>
    <row r="34" spans="1:16" x14ac:dyDescent="0.25">
      <c r="A34" s="7">
        <v>33</v>
      </c>
      <c r="B34" s="8">
        <v>80548</v>
      </c>
      <c r="C34" s="8">
        <v>6</v>
      </c>
      <c r="D34" s="9" t="s">
        <v>108</v>
      </c>
      <c r="E34" s="9" t="s">
        <v>45</v>
      </c>
      <c r="F34" s="8">
        <v>2</v>
      </c>
      <c r="G34" s="9" t="s">
        <v>44</v>
      </c>
      <c r="H34" s="9" t="s">
        <v>25</v>
      </c>
      <c r="I34" s="9"/>
      <c r="J34" s="9" t="s">
        <v>25</v>
      </c>
      <c r="K34" s="10">
        <v>124.71</v>
      </c>
      <c r="N34">
        <f t="shared" ref="N34:N65" si="2">B34</f>
        <v>80548</v>
      </c>
      <c r="O34">
        <f>IF(AND(A34&gt;0,A34&lt;999),IFERROR(VLOOKUP(results5132[[#This Row],[Card]],U16W[],1,FALSE),0),0)</f>
        <v>80548</v>
      </c>
      <c r="P34">
        <f t="shared" ref="P34:P65" si="3">A34</f>
        <v>33</v>
      </c>
    </row>
    <row r="35" spans="1:16" x14ac:dyDescent="0.25">
      <c r="A35" s="11">
        <v>34</v>
      </c>
      <c r="B35" s="12">
        <v>74866</v>
      </c>
      <c r="C35" s="12">
        <v>21</v>
      </c>
      <c r="D35" s="13" t="s">
        <v>109</v>
      </c>
      <c r="E35" s="13" t="s">
        <v>43</v>
      </c>
      <c r="F35" s="12">
        <v>3</v>
      </c>
      <c r="G35" s="13" t="s">
        <v>44</v>
      </c>
      <c r="H35" s="13" t="s">
        <v>110</v>
      </c>
      <c r="I35" s="13"/>
      <c r="J35" s="13" t="s">
        <v>110</v>
      </c>
      <c r="K35" s="14">
        <v>127.87</v>
      </c>
      <c r="N35">
        <f t="shared" si="2"/>
        <v>74866</v>
      </c>
      <c r="O35">
        <f>IF(AND(A35&gt;0,A35&lt;999),IFERROR(VLOOKUP(results5132[[#This Row],[Card]],U16W[],1,FALSE),0),0)</f>
        <v>74866</v>
      </c>
      <c r="P35">
        <f t="shared" si="3"/>
        <v>34</v>
      </c>
    </row>
    <row r="36" spans="1:16" x14ac:dyDescent="0.25">
      <c r="A36" s="7">
        <v>35</v>
      </c>
      <c r="B36" s="8">
        <v>80972</v>
      </c>
      <c r="C36" s="8">
        <v>38</v>
      </c>
      <c r="D36" s="9" t="s">
        <v>111</v>
      </c>
      <c r="E36" s="9" t="s">
        <v>19</v>
      </c>
      <c r="F36" s="8">
        <v>3</v>
      </c>
      <c r="G36" s="9" t="s">
        <v>44</v>
      </c>
      <c r="H36" s="9" t="s">
        <v>112</v>
      </c>
      <c r="I36" s="9"/>
      <c r="J36" s="9" t="s">
        <v>112</v>
      </c>
      <c r="K36" s="10">
        <v>129</v>
      </c>
      <c r="N36">
        <f t="shared" si="2"/>
        <v>80972</v>
      </c>
      <c r="O36">
        <f>IF(AND(A36&gt;0,A36&lt;999),IFERROR(VLOOKUP(results5132[[#This Row],[Card]],U16W[],1,FALSE),0),0)</f>
        <v>80972</v>
      </c>
      <c r="P36">
        <f t="shared" si="3"/>
        <v>35</v>
      </c>
    </row>
    <row r="37" spans="1:16" x14ac:dyDescent="0.25">
      <c r="A37" s="11">
        <v>35</v>
      </c>
      <c r="B37" s="12">
        <v>80543</v>
      </c>
      <c r="C37" s="12">
        <v>5</v>
      </c>
      <c r="D37" s="13" t="s">
        <v>113</v>
      </c>
      <c r="E37" s="13" t="s">
        <v>45</v>
      </c>
      <c r="F37" s="12">
        <v>2</v>
      </c>
      <c r="G37" s="13" t="s">
        <v>44</v>
      </c>
      <c r="H37" s="13" t="s">
        <v>112</v>
      </c>
      <c r="I37" s="13"/>
      <c r="J37" s="13" t="s">
        <v>112</v>
      </c>
      <c r="K37" s="14">
        <v>129</v>
      </c>
      <c r="N37">
        <f t="shared" si="2"/>
        <v>80543</v>
      </c>
      <c r="O37">
        <f>IF(AND(A37&gt;0,A37&lt;999),IFERROR(VLOOKUP(results5132[[#This Row],[Card]],U16W[],1,FALSE),0),0)</f>
        <v>80543</v>
      </c>
      <c r="P37">
        <f t="shared" si="3"/>
        <v>35</v>
      </c>
    </row>
    <row r="38" spans="1:16" x14ac:dyDescent="0.25">
      <c r="A38" s="7">
        <v>37</v>
      </c>
      <c r="B38" s="8">
        <v>76810</v>
      </c>
      <c r="C38" s="8">
        <v>28</v>
      </c>
      <c r="D38" s="9" t="s">
        <v>114</v>
      </c>
      <c r="E38" s="9" t="s">
        <v>28</v>
      </c>
      <c r="F38" s="8">
        <v>2</v>
      </c>
      <c r="G38" s="9" t="s">
        <v>44</v>
      </c>
      <c r="H38" s="9" t="s">
        <v>115</v>
      </c>
      <c r="I38" s="9"/>
      <c r="J38" s="9" t="s">
        <v>115</v>
      </c>
      <c r="K38" s="10">
        <v>129.22</v>
      </c>
      <c r="N38">
        <f t="shared" si="2"/>
        <v>76810</v>
      </c>
      <c r="O38">
        <f>IF(AND(A38&gt;0,A38&lt;999),IFERROR(VLOOKUP(results5132[[#This Row],[Card]],U16W[],1,FALSE),0),0)</f>
        <v>76810</v>
      </c>
      <c r="P38">
        <f t="shared" si="3"/>
        <v>37</v>
      </c>
    </row>
    <row r="39" spans="1:16" x14ac:dyDescent="0.25">
      <c r="A39" s="11">
        <v>38</v>
      </c>
      <c r="B39" s="12">
        <v>76255</v>
      </c>
      <c r="C39" s="12">
        <v>39</v>
      </c>
      <c r="D39" s="13" t="s">
        <v>116</v>
      </c>
      <c r="E39" s="13" t="s">
        <v>14</v>
      </c>
      <c r="F39" s="12">
        <v>2</v>
      </c>
      <c r="G39" s="13" t="s">
        <v>44</v>
      </c>
      <c r="H39" s="13" t="s">
        <v>117</v>
      </c>
      <c r="I39" s="13"/>
      <c r="J39" s="13" t="s">
        <v>117</v>
      </c>
      <c r="K39" s="14">
        <v>131.93</v>
      </c>
      <c r="N39">
        <f t="shared" si="2"/>
        <v>76255</v>
      </c>
      <c r="O39">
        <f>IF(AND(A39&gt;0,A39&lt;999),IFERROR(VLOOKUP(results5132[[#This Row],[Card]],U16W[],1,FALSE),0),0)</f>
        <v>76255</v>
      </c>
      <c r="P39">
        <f t="shared" si="3"/>
        <v>38</v>
      </c>
    </row>
    <row r="40" spans="1:16" x14ac:dyDescent="0.25">
      <c r="A40" s="7">
        <v>39</v>
      </c>
      <c r="B40" s="8">
        <v>77287</v>
      </c>
      <c r="C40" s="8">
        <v>46</v>
      </c>
      <c r="D40" s="9" t="s">
        <v>118</v>
      </c>
      <c r="E40" s="9" t="s">
        <v>15</v>
      </c>
      <c r="F40" s="8">
        <v>2</v>
      </c>
      <c r="G40" s="9" t="s">
        <v>44</v>
      </c>
      <c r="H40" s="9" t="s">
        <v>51</v>
      </c>
      <c r="I40" s="9"/>
      <c r="J40" s="9" t="s">
        <v>51</v>
      </c>
      <c r="K40" s="10">
        <v>132.83000000000001</v>
      </c>
      <c r="N40">
        <f t="shared" si="2"/>
        <v>77287</v>
      </c>
      <c r="O40">
        <f>IF(AND(A40&gt;0,A40&lt;999),IFERROR(VLOOKUP(results5132[[#This Row],[Card]],U16W[],1,FALSE),0),0)</f>
        <v>77287</v>
      </c>
      <c r="P40">
        <f t="shared" si="3"/>
        <v>39</v>
      </c>
    </row>
    <row r="41" spans="1:16" x14ac:dyDescent="0.25">
      <c r="A41" s="11">
        <v>40</v>
      </c>
      <c r="B41" s="12">
        <v>75556</v>
      </c>
      <c r="C41" s="12">
        <v>69</v>
      </c>
      <c r="D41" s="13" t="s">
        <v>119</v>
      </c>
      <c r="E41" s="13" t="s">
        <v>18</v>
      </c>
      <c r="F41" s="12">
        <v>2</v>
      </c>
      <c r="G41" s="13" t="s">
        <v>44</v>
      </c>
      <c r="H41" s="13" t="s">
        <v>26</v>
      </c>
      <c r="I41" s="13"/>
      <c r="J41" s="13" t="s">
        <v>26</v>
      </c>
      <c r="K41" s="14">
        <v>138.24</v>
      </c>
      <c r="N41">
        <f t="shared" si="2"/>
        <v>75556</v>
      </c>
      <c r="O41">
        <f>IF(AND(A41&gt;0,A41&lt;999),IFERROR(VLOOKUP(results5132[[#This Row],[Card]],U16W[],1,FALSE),0),0)</f>
        <v>75556</v>
      </c>
      <c r="P41">
        <f t="shared" si="3"/>
        <v>40</v>
      </c>
    </row>
    <row r="42" spans="1:16" x14ac:dyDescent="0.25">
      <c r="A42" s="7">
        <v>41</v>
      </c>
      <c r="B42" s="8">
        <v>80895</v>
      </c>
      <c r="C42" s="8">
        <v>70</v>
      </c>
      <c r="D42" s="9" t="s">
        <v>120</v>
      </c>
      <c r="E42" s="9" t="s">
        <v>17</v>
      </c>
      <c r="F42" s="8">
        <v>3</v>
      </c>
      <c r="G42" s="9" t="s">
        <v>44</v>
      </c>
      <c r="H42" s="9" t="s">
        <v>121</v>
      </c>
      <c r="I42" s="9"/>
      <c r="J42" s="9" t="s">
        <v>121</v>
      </c>
      <c r="K42" s="10">
        <v>139.82</v>
      </c>
      <c r="N42">
        <f t="shared" si="2"/>
        <v>80895</v>
      </c>
      <c r="O42">
        <f>IF(AND(A42&gt;0,A42&lt;999),IFERROR(VLOOKUP(results5132[[#This Row],[Card]],U16W[],1,FALSE),0),0)</f>
        <v>80895</v>
      </c>
      <c r="P42">
        <f t="shared" si="3"/>
        <v>41</v>
      </c>
    </row>
    <row r="43" spans="1:16" x14ac:dyDescent="0.25">
      <c r="A43" s="11">
        <v>41</v>
      </c>
      <c r="B43" s="12">
        <v>78607</v>
      </c>
      <c r="C43" s="12">
        <v>65</v>
      </c>
      <c r="D43" s="13" t="s">
        <v>122</v>
      </c>
      <c r="E43" s="13" t="s">
        <v>20</v>
      </c>
      <c r="F43" s="12">
        <v>2</v>
      </c>
      <c r="G43" s="13" t="s">
        <v>44</v>
      </c>
      <c r="H43" s="13" t="s">
        <v>121</v>
      </c>
      <c r="I43" s="13"/>
      <c r="J43" s="13" t="s">
        <v>121</v>
      </c>
      <c r="K43" s="14">
        <v>139.82</v>
      </c>
      <c r="N43">
        <f t="shared" si="2"/>
        <v>78607</v>
      </c>
      <c r="O43">
        <f>IF(AND(A43&gt;0,A43&lt;999),IFERROR(VLOOKUP(results5132[[#This Row],[Card]],U16W[],1,FALSE),0),0)</f>
        <v>78607</v>
      </c>
      <c r="P43">
        <f t="shared" si="3"/>
        <v>41</v>
      </c>
    </row>
    <row r="44" spans="1:16" x14ac:dyDescent="0.25">
      <c r="A44" s="7">
        <v>43</v>
      </c>
      <c r="B44" s="8">
        <v>82165</v>
      </c>
      <c r="C44" s="8">
        <v>12</v>
      </c>
      <c r="D44" s="9" t="s">
        <v>123</v>
      </c>
      <c r="E44" s="9" t="s">
        <v>49</v>
      </c>
      <c r="F44" s="8">
        <v>3</v>
      </c>
      <c r="G44" s="9" t="s">
        <v>44</v>
      </c>
      <c r="H44" s="9" t="s">
        <v>27</v>
      </c>
      <c r="I44" s="9"/>
      <c r="J44" s="9" t="s">
        <v>27</v>
      </c>
      <c r="K44" s="10">
        <v>143.65</v>
      </c>
      <c r="N44">
        <f t="shared" si="2"/>
        <v>82165</v>
      </c>
      <c r="O44">
        <f>IF(AND(A44&gt;0,A44&lt;999),IFERROR(VLOOKUP(results5132[[#This Row],[Card]],U16W[],1,FALSE),0),0)</f>
        <v>82165</v>
      </c>
      <c r="P44">
        <f t="shared" si="3"/>
        <v>43</v>
      </c>
    </row>
    <row r="45" spans="1:16" x14ac:dyDescent="0.25">
      <c r="A45" s="11">
        <v>44</v>
      </c>
      <c r="B45" s="12">
        <v>74981</v>
      </c>
      <c r="C45" s="12">
        <v>49</v>
      </c>
      <c r="D45" s="13" t="s">
        <v>124</v>
      </c>
      <c r="E45" s="13" t="s">
        <v>22</v>
      </c>
      <c r="F45" s="12">
        <v>2</v>
      </c>
      <c r="G45" s="13" t="s">
        <v>44</v>
      </c>
      <c r="H45" s="13" t="s">
        <v>125</v>
      </c>
      <c r="I45" s="13"/>
      <c r="J45" s="13" t="s">
        <v>125</v>
      </c>
      <c r="K45" s="14">
        <v>150.41999999999999</v>
      </c>
      <c r="N45">
        <f t="shared" si="2"/>
        <v>74981</v>
      </c>
      <c r="O45">
        <f>IF(AND(A45&gt;0,A45&lt;999),IFERROR(VLOOKUP(results5132[[#This Row],[Card]],U16W[],1,FALSE),0),0)</f>
        <v>74981</v>
      </c>
      <c r="P45">
        <f t="shared" si="3"/>
        <v>44</v>
      </c>
    </row>
    <row r="46" spans="1:16" x14ac:dyDescent="0.25">
      <c r="A46" s="7">
        <v>45</v>
      </c>
      <c r="B46" s="8">
        <v>78412</v>
      </c>
      <c r="C46" s="8">
        <v>42</v>
      </c>
      <c r="D46" s="9" t="s">
        <v>126</v>
      </c>
      <c r="E46" s="9" t="s">
        <v>28</v>
      </c>
      <c r="F46" s="8">
        <v>3</v>
      </c>
      <c r="G46" s="9" t="s">
        <v>44</v>
      </c>
      <c r="H46" s="9" t="s">
        <v>127</v>
      </c>
      <c r="I46" s="9"/>
      <c r="J46" s="9" t="s">
        <v>127</v>
      </c>
      <c r="K46" s="10">
        <v>152.44999999999999</v>
      </c>
      <c r="N46">
        <f t="shared" si="2"/>
        <v>78412</v>
      </c>
      <c r="O46">
        <f>IF(AND(A46&gt;0,A46&lt;999),IFERROR(VLOOKUP(results5132[[#This Row],[Card]],U16W[],1,FALSE),0),0)</f>
        <v>78412</v>
      </c>
      <c r="P46">
        <f t="shared" si="3"/>
        <v>45</v>
      </c>
    </row>
    <row r="47" spans="1:16" x14ac:dyDescent="0.25">
      <c r="A47" s="11">
        <v>46</v>
      </c>
      <c r="B47" s="12">
        <v>80882</v>
      </c>
      <c r="C47" s="12">
        <v>51</v>
      </c>
      <c r="D47" s="13" t="s">
        <v>128</v>
      </c>
      <c r="E47" s="13" t="s">
        <v>14</v>
      </c>
      <c r="F47" s="12">
        <v>3</v>
      </c>
      <c r="G47" s="13" t="s">
        <v>44</v>
      </c>
      <c r="H47" s="13" t="s">
        <v>129</v>
      </c>
      <c r="I47" s="13"/>
      <c r="J47" s="13" t="s">
        <v>129</v>
      </c>
      <c r="K47" s="14">
        <v>152.66999999999999</v>
      </c>
      <c r="N47">
        <f t="shared" si="2"/>
        <v>80882</v>
      </c>
      <c r="O47">
        <f>IF(AND(A47&gt;0,A47&lt;999),IFERROR(VLOOKUP(results5132[[#This Row],[Card]],U16W[],1,FALSE),0),0)</f>
        <v>80882</v>
      </c>
      <c r="P47">
        <f t="shared" si="3"/>
        <v>46</v>
      </c>
    </row>
    <row r="48" spans="1:16" x14ac:dyDescent="0.25">
      <c r="A48" s="7">
        <v>47</v>
      </c>
      <c r="B48" s="8">
        <v>80959</v>
      </c>
      <c r="C48" s="8">
        <v>64</v>
      </c>
      <c r="D48" s="9" t="s">
        <v>130</v>
      </c>
      <c r="E48" s="9" t="s">
        <v>19</v>
      </c>
      <c r="F48" s="8">
        <v>3</v>
      </c>
      <c r="G48" s="9" t="s">
        <v>44</v>
      </c>
      <c r="H48" s="9" t="s">
        <v>131</v>
      </c>
      <c r="I48" s="9"/>
      <c r="J48" s="9" t="s">
        <v>131</v>
      </c>
      <c r="K48" s="10">
        <v>154.93</v>
      </c>
      <c r="N48">
        <f t="shared" si="2"/>
        <v>80959</v>
      </c>
      <c r="O48">
        <f>IF(AND(A48&gt;0,A48&lt;999),IFERROR(VLOOKUP(results5132[[#This Row],[Card]],U16W[],1,FALSE),0),0)</f>
        <v>80959</v>
      </c>
      <c r="P48">
        <f t="shared" si="3"/>
        <v>47</v>
      </c>
    </row>
    <row r="49" spans="1:16" x14ac:dyDescent="0.25">
      <c r="A49" s="11">
        <v>48</v>
      </c>
      <c r="B49" s="12">
        <v>74658</v>
      </c>
      <c r="C49" s="12">
        <v>41</v>
      </c>
      <c r="D49" s="13" t="s">
        <v>132</v>
      </c>
      <c r="E49" s="13" t="s">
        <v>14</v>
      </c>
      <c r="F49" s="12">
        <v>2</v>
      </c>
      <c r="G49" s="13" t="s">
        <v>44</v>
      </c>
      <c r="H49" s="13" t="s">
        <v>133</v>
      </c>
      <c r="I49" s="13"/>
      <c r="J49" s="13" t="s">
        <v>133</v>
      </c>
      <c r="K49" s="14">
        <v>156.51</v>
      </c>
      <c r="N49">
        <f t="shared" si="2"/>
        <v>74658</v>
      </c>
      <c r="O49">
        <f>IF(AND(A49&gt;0,A49&lt;999),IFERROR(VLOOKUP(results5132[[#This Row],[Card]],U16W[],1,FALSE),0),0)</f>
        <v>74658</v>
      </c>
      <c r="P49">
        <f t="shared" si="3"/>
        <v>48</v>
      </c>
    </row>
    <row r="50" spans="1:16" x14ac:dyDescent="0.25">
      <c r="A50" s="7">
        <v>49</v>
      </c>
      <c r="B50" s="8">
        <v>85771</v>
      </c>
      <c r="C50" s="8">
        <v>71</v>
      </c>
      <c r="D50" s="9" t="s">
        <v>134</v>
      </c>
      <c r="E50" s="9" t="s">
        <v>14</v>
      </c>
      <c r="F50" s="8">
        <v>2</v>
      </c>
      <c r="G50" s="9" t="s">
        <v>44</v>
      </c>
      <c r="H50" s="9" t="s">
        <v>42</v>
      </c>
      <c r="I50" s="9"/>
      <c r="J50" s="9" t="s">
        <v>42</v>
      </c>
      <c r="K50" s="10">
        <v>158.31</v>
      </c>
      <c r="N50">
        <f t="shared" si="2"/>
        <v>85771</v>
      </c>
      <c r="O50">
        <f>IF(AND(A50&gt;0,A50&lt;999),IFERROR(VLOOKUP(results5132[[#This Row],[Card]],U16W[],1,FALSE),0),0)</f>
        <v>85771</v>
      </c>
      <c r="P50">
        <f t="shared" si="3"/>
        <v>49</v>
      </c>
    </row>
    <row r="51" spans="1:16" x14ac:dyDescent="0.25">
      <c r="A51" s="11">
        <v>50</v>
      </c>
      <c r="B51" s="12">
        <v>85769</v>
      </c>
      <c r="C51" s="12">
        <v>44</v>
      </c>
      <c r="D51" s="13" t="s">
        <v>135</v>
      </c>
      <c r="E51" s="13" t="s">
        <v>14</v>
      </c>
      <c r="F51" s="12">
        <v>2</v>
      </c>
      <c r="G51" s="13" t="s">
        <v>44</v>
      </c>
      <c r="H51" s="13" t="s">
        <v>136</v>
      </c>
      <c r="I51" s="13"/>
      <c r="J51" s="13" t="s">
        <v>136</v>
      </c>
      <c r="K51" s="14">
        <v>161.69999999999999</v>
      </c>
      <c r="N51">
        <f t="shared" si="2"/>
        <v>85769</v>
      </c>
      <c r="O51">
        <f>IF(AND(A51&gt;0,A51&lt;999),IFERROR(VLOOKUP(results5132[[#This Row],[Card]],U16W[],1,FALSE),0),0)</f>
        <v>85769</v>
      </c>
      <c r="P51">
        <f t="shared" si="3"/>
        <v>50</v>
      </c>
    </row>
    <row r="52" spans="1:16" x14ac:dyDescent="0.25">
      <c r="A52" s="7">
        <v>51</v>
      </c>
      <c r="B52" s="8">
        <v>78199</v>
      </c>
      <c r="C52" s="8">
        <v>47</v>
      </c>
      <c r="D52" s="9" t="s">
        <v>137</v>
      </c>
      <c r="E52" s="9" t="s">
        <v>22</v>
      </c>
      <c r="F52" s="8">
        <v>2</v>
      </c>
      <c r="G52" s="9" t="s">
        <v>44</v>
      </c>
      <c r="H52" s="9" t="s">
        <v>138</v>
      </c>
      <c r="I52" s="9"/>
      <c r="J52" s="9" t="s">
        <v>138</v>
      </c>
      <c r="K52" s="10">
        <v>163.72999999999999</v>
      </c>
      <c r="N52">
        <f t="shared" si="2"/>
        <v>78199</v>
      </c>
      <c r="O52">
        <f>IF(AND(A52&gt;0,A52&lt;999),IFERROR(VLOOKUP(results5132[[#This Row],[Card]],U16W[],1,FALSE),0),0)</f>
        <v>78199</v>
      </c>
      <c r="P52">
        <f t="shared" si="3"/>
        <v>51</v>
      </c>
    </row>
    <row r="53" spans="1:16" x14ac:dyDescent="0.25">
      <c r="A53" s="11">
        <v>52</v>
      </c>
      <c r="B53" s="12">
        <v>80889</v>
      </c>
      <c r="C53" s="12">
        <v>37</v>
      </c>
      <c r="D53" s="13" t="s">
        <v>139</v>
      </c>
      <c r="E53" s="13" t="s">
        <v>17</v>
      </c>
      <c r="F53" s="12">
        <v>3</v>
      </c>
      <c r="G53" s="13" t="s">
        <v>44</v>
      </c>
      <c r="H53" s="13" t="s">
        <v>140</v>
      </c>
      <c r="I53" s="13"/>
      <c r="J53" s="13" t="s">
        <v>140</v>
      </c>
      <c r="K53" s="14">
        <v>166.88</v>
      </c>
      <c r="N53">
        <f t="shared" si="2"/>
        <v>80889</v>
      </c>
      <c r="O53">
        <f>IF(AND(A53&gt;0,A53&lt;999),IFERROR(VLOOKUP(results5132[[#This Row],[Card]],U16W[],1,FALSE),0),0)</f>
        <v>80889</v>
      </c>
      <c r="P53">
        <f t="shared" si="3"/>
        <v>52</v>
      </c>
    </row>
    <row r="54" spans="1:16" x14ac:dyDescent="0.25">
      <c r="A54" s="7">
        <v>53</v>
      </c>
      <c r="B54" s="8">
        <v>77197</v>
      </c>
      <c r="C54" s="8">
        <v>56</v>
      </c>
      <c r="D54" s="9" t="s">
        <v>141</v>
      </c>
      <c r="E54" s="9" t="s">
        <v>15</v>
      </c>
      <c r="F54" s="8">
        <v>2</v>
      </c>
      <c r="G54" s="9" t="s">
        <v>44</v>
      </c>
      <c r="H54" s="9" t="s">
        <v>142</v>
      </c>
      <c r="I54" s="9"/>
      <c r="J54" s="9" t="s">
        <v>142</v>
      </c>
      <c r="K54" s="10">
        <v>171.39</v>
      </c>
      <c r="N54">
        <f t="shared" si="2"/>
        <v>77197</v>
      </c>
      <c r="O54">
        <f>IF(AND(A54&gt;0,A54&lt;999),IFERROR(VLOOKUP(results5132[[#This Row],[Card]],U16W[],1,FALSE),0),0)</f>
        <v>77197</v>
      </c>
      <c r="P54">
        <f t="shared" si="3"/>
        <v>53</v>
      </c>
    </row>
    <row r="55" spans="1:16" x14ac:dyDescent="0.25">
      <c r="A55" s="11">
        <v>54</v>
      </c>
      <c r="B55" s="12">
        <v>77306</v>
      </c>
      <c r="C55" s="12">
        <v>74</v>
      </c>
      <c r="D55" s="13" t="s">
        <v>143</v>
      </c>
      <c r="E55" s="13" t="s">
        <v>50</v>
      </c>
      <c r="F55" s="12">
        <v>2</v>
      </c>
      <c r="G55" s="13" t="s">
        <v>44</v>
      </c>
      <c r="H55" s="13" t="s">
        <v>144</v>
      </c>
      <c r="I55" s="13"/>
      <c r="J55" s="13" t="s">
        <v>144</v>
      </c>
      <c r="K55" s="14">
        <v>171.62</v>
      </c>
      <c r="N55">
        <f t="shared" si="2"/>
        <v>77306</v>
      </c>
      <c r="O55">
        <f>IF(AND(A55&gt;0,A55&lt;999),IFERROR(VLOOKUP(results5132[[#This Row],[Card]],U16W[],1,FALSE),0),0)</f>
        <v>77306</v>
      </c>
      <c r="P55">
        <f t="shared" si="3"/>
        <v>54</v>
      </c>
    </row>
    <row r="56" spans="1:16" x14ac:dyDescent="0.25">
      <c r="A56" s="7">
        <v>55</v>
      </c>
      <c r="B56" s="8">
        <v>76232</v>
      </c>
      <c r="C56" s="8">
        <v>50</v>
      </c>
      <c r="D56" s="9" t="s">
        <v>145</v>
      </c>
      <c r="E56" s="9" t="s">
        <v>15</v>
      </c>
      <c r="F56" s="8">
        <v>3</v>
      </c>
      <c r="G56" s="9" t="s">
        <v>44</v>
      </c>
      <c r="H56" s="9" t="s">
        <v>146</v>
      </c>
      <c r="I56" s="9"/>
      <c r="J56" s="9" t="s">
        <v>146</v>
      </c>
      <c r="K56" s="10">
        <v>174.55</v>
      </c>
      <c r="N56">
        <f t="shared" si="2"/>
        <v>76232</v>
      </c>
      <c r="O56">
        <f>IF(AND(A56&gt;0,A56&lt;999),IFERROR(VLOOKUP(results5132[[#This Row],[Card]],U16W[],1,FALSE),0),0)</f>
        <v>76232</v>
      </c>
      <c r="P56">
        <f t="shared" si="3"/>
        <v>55</v>
      </c>
    </row>
    <row r="57" spans="1:16" x14ac:dyDescent="0.25">
      <c r="A57" s="11">
        <v>56</v>
      </c>
      <c r="B57" s="12">
        <v>80879</v>
      </c>
      <c r="C57" s="12">
        <v>60</v>
      </c>
      <c r="D57" s="13" t="s">
        <v>147</v>
      </c>
      <c r="E57" s="13" t="s">
        <v>14</v>
      </c>
      <c r="F57" s="12">
        <v>3</v>
      </c>
      <c r="G57" s="13" t="s">
        <v>44</v>
      </c>
      <c r="H57" s="13" t="s">
        <v>148</v>
      </c>
      <c r="I57" s="13"/>
      <c r="J57" s="13" t="s">
        <v>148</v>
      </c>
      <c r="K57" s="14">
        <v>176.13</v>
      </c>
      <c r="N57">
        <f t="shared" si="2"/>
        <v>80879</v>
      </c>
      <c r="O57">
        <f>IF(AND(A57&gt;0,A57&lt;999),IFERROR(VLOOKUP(results5132[[#This Row],[Card]],U16W[],1,FALSE),0),0)</f>
        <v>80879</v>
      </c>
      <c r="P57">
        <f t="shared" si="3"/>
        <v>56</v>
      </c>
    </row>
    <row r="58" spans="1:16" x14ac:dyDescent="0.25">
      <c r="A58" s="7">
        <v>57</v>
      </c>
      <c r="B58" s="8">
        <v>85538</v>
      </c>
      <c r="C58" s="8">
        <v>57</v>
      </c>
      <c r="D58" s="9" t="s">
        <v>149</v>
      </c>
      <c r="E58" s="9" t="s">
        <v>28</v>
      </c>
      <c r="F58" s="8">
        <v>3</v>
      </c>
      <c r="G58" s="9" t="s">
        <v>44</v>
      </c>
      <c r="H58" s="9" t="s">
        <v>29</v>
      </c>
      <c r="I58" s="9"/>
      <c r="J58" s="9" t="s">
        <v>29</v>
      </c>
      <c r="K58" s="10">
        <v>179.51</v>
      </c>
      <c r="N58">
        <f t="shared" si="2"/>
        <v>85538</v>
      </c>
      <c r="O58">
        <f>IF(AND(A58&gt;0,A58&lt;999),IFERROR(VLOOKUP(results5132[[#This Row],[Card]],U16W[],1,FALSE),0),0)</f>
        <v>85538</v>
      </c>
      <c r="P58">
        <f t="shared" si="3"/>
        <v>57</v>
      </c>
    </row>
    <row r="59" spans="1:16" x14ac:dyDescent="0.25">
      <c r="A59" s="11">
        <v>58</v>
      </c>
      <c r="B59" s="12">
        <v>88141</v>
      </c>
      <c r="C59" s="12">
        <v>59</v>
      </c>
      <c r="D59" s="13" t="s">
        <v>150</v>
      </c>
      <c r="E59" s="13" t="s">
        <v>14</v>
      </c>
      <c r="F59" s="12">
        <v>3</v>
      </c>
      <c r="G59" s="13" t="s">
        <v>44</v>
      </c>
      <c r="H59" s="13" t="s">
        <v>151</v>
      </c>
      <c r="I59" s="13"/>
      <c r="J59" s="13" t="s">
        <v>151</v>
      </c>
      <c r="K59" s="14">
        <v>179.74</v>
      </c>
      <c r="N59">
        <f t="shared" si="2"/>
        <v>88141</v>
      </c>
      <c r="O59">
        <f>IF(AND(A59&gt;0,A59&lt;999),IFERROR(VLOOKUP(results5132[[#This Row],[Card]],U16W[],1,FALSE),0),0)</f>
        <v>88141</v>
      </c>
      <c r="P59">
        <f t="shared" si="3"/>
        <v>58</v>
      </c>
    </row>
    <row r="60" spans="1:16" x14ac:dyDescent="0.25">
      <c r="A60" s="7">
        <v>59</v>
      </c>
      <c r="B60" s="8">
        <v>80911</v>
      </c>
      <c r="C60" s="8">
        <v>48</v>
      </c>
      <c r="D60" s="9" t="s">
        <v>152</v>
      </c>
      <c r="E60" s="9" t="s">
        <v>16</v>
      </c>
      <c r="F60" s="8">
        <v>3</v>
      </c>
      <c r="G60" s="9" t="s">
        <v>44</v>
      </c>
      <c r="H60" s="9" t="s">
        <v>153</v>
      </c>
      <c r="I60" s="9"/>
      <c r="J60" s="9" t="s">
        <v>153</v>
      </c>
      <c r="K60" s="10">
        <v>181.77</v>
      </c>
      <c r="N60">
        <f t="shared" si="2"/>
        <v>80911</v>
      </c>
      <c r="O60">
        <f>IF(AND(A60&gt;0,A60&lt;999),IFERROR(VLOOKUP(results5132[[#This Row],[Card]],U16W[],1,FALSE),0),0)</f>
        <v>80911</v>
      </c>
      <c r="P60">
        <f t="shared" si="3"/>
        <v>59</v>
      </c>
    </row>
    <row r="61" spans="1:16" x14ac:dyDescent="0.25">
      <c r="A61" s="11">
        <v>60</v>
      </c>
      <c r="B61" s="12">
        <v>78850</v>
      </c>
      <c r="C61" s="12">
        <v>55</v>
      </c>
      <c r="D61" s="13" t="s">
        <v>154</v>
      </c>
      <c r="E61" s="13" t="s">
        <v>17</v>
      </c>
      <c r="F61" s="12">
        <v>2</v>
      </c>
      <c r="G61" s="13" t="s">
        <v>44</v>
      </c>
      <c r="H61" s="13" t="s">
        <v>155</v>
      </c>
      <c r="I61" s="13"/>
      <c r="J61" s="13" t="s">
        <v>155</v>
      </c>
      <c r="K61" s="14">
        <v>192.14</v>
      </c>
      <c r="N61">
        <f t="shared" si="2"/>
        <v>78850</v>
      </c>
      <c r="O61">
        <f>IF(AND(A61&gt;0,A61&lt;999),IFERROR(VLOOKUP(results5132[[#This Row],[Card]],U16W[],1,FALSE),0),0)</f>
        <v>78850</v>
      </c>
      <c r="P61">
        <f t="shared" si="3"/>
        <v>60</v>
      </c>
    </row>
    <row r="62" spans="1:16" x14ac:dyDescent="0.25">
      <c r="A62" s="7">
        <v>61</v>
      </c>
      <c r="B62" s="8">
        <v>80504</v>
      </c>
      <c r="C62" s="8">
        <v>9</v>
      </c>
      <c r="D62" s="9" t="s">
        <v>156</v>
      </c>
      <c r="E62" s="9" t="s">
        <v>75</v>
      </c>
      <c r="F62" s="8">
        <v>3</v>
      </c>
      <c r="G62" s="9" t="s">
        <v>44</v>
      </c>
      <c r="H62" s="9" t="s">
        <v>157</v>
      </c>
      <c r="I62" s="9"/>
      <c r="J62" s="9" t="s">
        <v>157</v>
      </c>
      <c r="K62" s="10">
        <v>203.42</v>
      </c>
      <c r="N62">
        <f t="shared" si="2"/>
        <v>80504</v>
      </c>
      <c r="O62">
        <f>IF(AND(A62&gt;0,A62&lt;999),IFERROR(VLOOKUP(results5132[[#This Row],[Card]],U16W[],1,FALSE),0),0)</f>
        <v>80504</v>
      </c>
      <c r="P62">
        <f t="shared" si="3"/>
        <v>61</v>
      </c>
    </row>
    <row r="63" spans="1:16" x14ac:dyDescent="0.25">
      <c r="A63" s="11">
        <v>62</v>
      </c>
      <c r="B63" s="12">
        <v>77254</v>
      </c>
      <c r="C63" s="12">
        <v>53</v>
      </c>
      <c r="D63" s="13" t="s">
        <v>158</v>
      </c>
      <c r="E63" s="13" t="s">
        <v>50</v>
      </c>
      <c r="F63" s="12">
        <v>2</v>
      </c>
      <c r="G63" s="13" t="s">
        <v>44</v>
      </c>
      <c r="H63" s="13" t="s">
        <v>159</v>
      </c>
      <c r="I63" s="13"/>
      <c r="J63" s="13" t="s">
        <v>159</v>
      </c>
      <c r="K63" s="14">
        <v>217.17</v>
      </c>
      <c r="N63">
        <f t="shared" si="2"/>
        <v>77254</v>
      </c>
      <c r="O63">
        <f>IF(AND(A63&gt;0,A63&lt;999),IFERROR(VLOOKUP(results5132[[#This Row],[Card]],U16W[],1,FALSE),0),0)</f>
        <v>77254</v>
      </c>
      <c r="P63">
        <f t="shared" si="3"/>
        <v>62</v>
      </c>
    </row>
    <row r="64" spans="1:16" x14ac:dyDescent="0.25">
      <c r="A64" s="7">
        <v>63</v>
      </c>
      <c r="B64" s="8">
        <v>75524</v>
      </c>
      <c r="C64" s="8">
        <v>52</v>
      </c>
      <c r="D64" s="9" t="s">
        <v>160</v>
      </c>
      <c r="E64" s="9" t="s">
        <v>16</v>
      </c>
      <c r="F64" s="8">
        <v>2</v>
      </c>
      <c r="G64" s="9" t="s">
        <v>44</v>
      </c>
      <c r="H64" s="9" t="s">
        <v>161</v>
      </c>
      <c r="I64" s="9"/>
      <c r="J64" s="9" t="s">
        <v>161</v>
      </c>
      <c r="K64" s="10">
        <v>234.99</v>
      </c>
      <c r="N64">
        <f t="shared" si="2"/>
        <v>75524</v>
      </c>
      <c r="O64">
        <f>IF(AND(A64&gt;0,A64&lt;999),IFERROR(VLOOKUP(results5132[[#This Row],[Card]],U16W[],1,FALSE),0),0)</f>
        <v>75524</v>
      </c>
      <c r="P64">
        <f t="shared" si="3"/>
        <v>63</v>
      </c>
    </row>
    <row r="65" spans="1:16" x14ac:dyDescent="0.25">
      <c r="A65" s="11">
        <v>64</v>
      </c>
      <c r="B65" s="12">
        <v>93432</v>
      </c>
      <c r="C65" s="12">
        <v>75</v>
      </c>
      <c r="D65" s="13" t="s">
        <v>162</v>
      </c>
      <c r="E65" s="13" t="s">
        <v>43</v>
      </c>
      <c r="F65" s="12">
        <v>3</v>
      </c>
      <c r="G65" s="13" t="s">
        <v>44</v>
      </c>
      <c r="H65" s="13" t="s">
        <v>163</v>
      </c>
      <c r="I65" s="13"/>
      <c r="J65" s="13" t="s">
        <v>163</v>
      </c>
      <c r="K65" s="14">
        <v>253.03</v>
      </c>
      <c r="N65">
        <f t="shared" si="2"/>
        <v>93432</v>
      </c>
      <c r="O65">
        <f>IF(AND(A65&gt;0,A65&lt;999),IFERROR(VLOOKUP(results5132[[#This Row],[Card]],U16W[],1,FALSE),0),0)</f>
        <v>93432</v>
      </c>
      <c r="P65">
        <f t="shared" si="3"/>
        <v>64</v>
      </c>
    </row>
    <row r="66" spans="1:16" x14ac:dyDescent="0.25">
      <c r="A66" s="7">
        <v>65</v>
      </c>
      <c r="B66" s="8">
        <v>76043</v>
      </c>
      <c r="C66" s="8">
        <v>61</v>
      </c>
      <c r="D66" s="9" t="s">
        <v>164</v>
      </c>
      <c r="E66" s="9" t="s">
        <v>47</v>
      </c>
      <c r="F66" s="8">
        <v>3</v>
      </c>
      <c r="G66" s="9" t="s">
        <v>44</v>
      </c>
      <c r="H66" s="9" t="s">
        <v>165</v>
      </c>
      <c r="I66" s="9"/>
      <c r="J66" s="9" t="s">
        <v>165</v>
      </c>
      <c r="K66" s="10">
        <v>291.37</v>
      </c>
      <c r="N66">
        <f t="shared" ref="N66:N76" si="4">B66</f>
        <v>76043</v>
      </c>
      <c r="O66">
        <f>IF(AND(A66&gt;0,A66&lt;999),IFERROR(VLOOKUP(results5132[[#This Row],[Card]],U16W[],1,FALSE),0),0)</f>
        <v>76043</v>
      </c>
      <c r="P66">
        <f t="shared" ref="P66:P76" si="5">A66</f>
        <v>65</v>
      </c>
    </row>
    <row r="67" spans="1:16" x14ac:dyDescent="0.25">
      <c r="A67" s="11">
        <v>66</v>
      </c>
      <c r="B67" s="12">
        <v>84697</v>
      </c>
      <c r="C67" s="12">
        <v>66</v>
      </c>
      <c r="D67" s="13" t="s">
        <v>166</v>
      </c>
      <c r="E67" s="13" t="s">
        <v>28</v>
      </c>
      <c r="F67" s="12">
        <v>3</v>
      </c>
      <c r="G67" s="13" t="s">
        <v>44</v>
      </c>
      <c r="H67" s="13" t="s">
        <v>167</v>
      </c>
      <c r="I67" s="13"/>
      <c r="J67" s="13" t="s">
        <v>167</v>
      </c>
      <c r="K67" s="14">
        <v>297.68</v>
      </c>
      <c r="N67">
        <f t="shared" si="4"/>
        <v>84697</v>
      </c>
      <c r="O67">
        <f>IF(AND(A67&gt;0,A67&lt;999),IFERROR(VLOOKUP(results5132[[#This Row],[Card]],U16W[],1,FALSE),0),0)</f>
        <v>84697</v>
      </c>
      <c r="P67">
        <f t="shared" si="5"/>
        <v>66</v>
      </c>
    </row>
    <row r="68" spans="1:16" x14ac:dyDescent="0.25">
      <c r="A68" s="7">
        <v>67</v>
      </c>
      <c r="B68" s="8">
        <v>77307</v>
      </c>
      <c r="C68" s="8">
        <v>58</v>
      </c>
      <c r="D68" s="9" t="s">
        <v>168</v>
      </c>
      <c r="E68" s="9" t="s">
        <v>50</v>
      </c>
      <c r="F68" s="8">
        <v>2</v>
      </c>
      <c r="G68" s="9" t="s">
        <v>44</v>
      </c>
      <c r="H68" s="9" t="s">
        <v>169</v>
      </c>
      <c r="I68" s="9"/>
      <c r="J68" s="9" t="s">
        <v>169</v>
      </c>
      <c r="K68" s="10">
        <v>308.51</v>
      </c>
      <c r="N68">
        <f t="shared" si="4"/>
        <v>77307</v>
      </c>
      <c r="O68">
        <f>IF(AND(A68&gt;0,A68&lt;999),IFERROR(VLOOKUP(results5132[[#This Row],[Card]],U16W[],1,FALSE),0),0)</f>
        <v>77307</v>
      </c>
      <c r="P68">
        <f t="shared" si="5"/>
        <v>67</v>
      </c>
    </row>
    <row r="69" spans="1:16" x14ac:dyDescent="0.25">
      <c r="A69" s="11">
        <v>68</v>
      </c>
      <c r="B69" s="12">
        <v>77351</v>
      </c>
      <c r="C69" s="12">
        <v>73</v>
      </c>
      <c r="D69" s="13" t="s">
        <v>170</v>
      </c>
      <c r="E69" s="13" t="s">
        <v>50</v>
      </c>
      <c r="F69" s="12">
        <v>3</v>
      </c>
      <c r="G69" s="13" t="s">
        <v>44</v>
      </c>
      <c r="H69" s="13" t="s">
        <v>171</v>
      </c>
      <c r="I69" s="13"/>
      <c r="J69" s="13" t="s">
        <v>171</v>
      </c>
      <c r="K69" s="14">
        <v>362.86</v>
      </c>
      <c r="N69">
        <f t="shared" si="4"/>
        <v>77351</v>
      </c>
      <c r="O69">
        <f>IF(AND(A69&gt;0,A69&lt;999),IFERROR(VLOOKUP(results5132[[#This Row],[Card]],U16W[],1,FALSE),0),0)</f>
        <v>77351</v>
      </c>
      <c r="P69">
        <f t="shared" si="5"/>
        <v>68</v>
      </c>
    </row>
    <row r="70" spans="1:16" x14ac:dyDescent="0.25">
      <c r="A70" s="7">
        <v>69</v>
      </c>
      <c r="B70" s="8">
        <v>81527</v>
      </c>
      <c r="C70" s="8">
        <v>72</v>
      </c>
      <c r="D70" s="9" t="s">
        <v>172</v>
      </c>
      <c r="E70" s="9" t="s">
        <v>50</v>
      </c>
      <c r="F70" s="8">
        <v>3</v>
      </c>
      <c r="G70" s="9" t="s">
        <v>44</v>
      </c>
      <c r="H70" s="9" t="s">
        <v>173</v>
      </c>
      <c r="I70" s="9"/>
      <c r="J70" s="9" t="s">
        <v>173</v>
      </c>
      <c r="K70" s="10">
        <v>430.06</v>
      </c>
      <c r="N70">
        <f t="shared" si="4"/>
        <v>81527</v>
      </c>
      <c r="O70">
        <f>IF(AND(A70&gt;0,A70&lt;999),IFERROR(VLOOKUP(results5132[[#This Row],[Card]],U16W[],1,FALSE),0),0)</f>
        <v>81527</v>
      </c>
      <c r="P70">
        <f t="shared" si="5"/>
        <v>69</v>
      </c>
    </row>
    <row r="71" spans="1:16" x14ac:dyDescent="0.25">
      <c r="A71" s="11">
        <v>999</v>
      </c>
      <c r="B71" s="12">
        <v>79092</v>
      </c>
      <c r="C71" s="12">
        <v>20</v>
      </c>
      <c r="D71" s="13" t="s">
        <v>174</v>
      </c>
      <c r="E71" s="13" t="s">
        <v>49</v>
      </c>
      <c r="F71" s="12">
        <v>2</v>
      </c>
      <c r="G71" s="13" t="s">
        <v>44</v>
      </c>
      <c r="H71" s="13" t="s">
        <v>30</v>
      </c>
      <c r="I71" s="13"/>
      <c r="J71" s="13"/>
      <c r="K71" s="14">
        <v>0</v>
      </c>
      <c r="N71">
        <f t="shared" si="4"/>
        <v>79092</v>
      </c>
      <c r="O71">
        <f>IF(AND(A71&gt;0,A71&lt;999),IFERROR(VLOOKUP(results5132[[#This Row],[Card]],U16W[],1,FALSE),0),0)</f>
        <v>0</v>
      </c>
      <c r="P71">
        <f t="shared" si="5"/>
        <v>999</v>
      </c>
    </row>
    <row r="72" spans="1:16" x14ac:dyDescent="0.25">
      <c r="A72" s="7">
        <v>999</v>
      </c>
      <c r="B72" s="8">
        <v>80540</v>
      </c>
      <c r="C72" s="8">
        <v>4</v>
      </c>
      <c r="D72" s="9" t="s">
        <v>175</v>
      </c>
      <c r="E72" s="9" t="s">
        <v>45</v>
      </c>
      <c r="F72" s="8">
        <v>3</v>
      </c>
      <c r="G72" s="9" t="s">
        <v>44</v>
      </c>
      <c r="H72" s="9" t="s">
        <v>31</v>
      </c>
      <c r="I72" s="9"/>
      <c r="J72" s="9"/>
      <c r="K72" s="10">
        <v>0</v>
      </c>
      <c r="N72">
        <f t="shared" si="4"/>
        <v>80540</v>
      </c>
      <c r="O72">
        <f>IF(AND(A72&gt;0,A72&lt;999),IFERROR(VLOOKUP(results5132[[#This Row],[Card]],U16W[],1,FALSE),0),0)</f>
        <v>0</v>
      </c>
      <c r="P72">
        <f t="shared" si="5"/>
        <v>999</v>
      </c>
    </row>
    <row r="73" spans="1:16" x14ac:dyDescent="0.25">
      <c r="A73" s="11">
        <v>999</v>
      </c>
      <c r="B73" s="12">
        <v>81195</v>
      </c>
      <c r="C73" s="12">
        <v>29</v>
      </c>
      <c r="D73" s="13" t="s">
        <v>176</v>
      </c>
      <c r="E73" s="13" t="s">
        <v>17</v>
      </c>
      <c r="F73" s="12">
        <v>3</v>
      </c>
      <c r="G73" s="13" t="s">
        <v>44</v>
      </c>
      <c r="H73" s="13" t="s">
        <v>31</v>
      </c>
      <c r="I73" s="13"/>
      <c r="J73" s="13"/>
      <c r="K73" s="14">
        <v>0</v>
      </c>
      <c r="N73">
        <f t="shared" si="4"/>
        <v>81195</v>
      </c>
      <c r="O73">
        <f>IF(AND(A73&gt;0,A73&lt;999),IFERROR(VLOOKUP(results5132[[#This Row],[Card]],U16W[],1,FALSE),0),0)</f>
        <v>0</v>
      </c>
      <c r="P73">
        <f t="shared" si="5"/>
        <v>999</v>
      </c>
    </row>
    <row r="74" spans="1:16" x14ac:dyDescent="0.25">
      <c r="A74" s="7">
        <v>999</v>
      </c>
      <c r="B74" s="8">
        <v>77111</v>
      </c>
      <c r="C74" s="8">
        <v>54</v>
      </c>
      <c r="D74" s="9" t="s">
        <v>177</v>
      </c>
      <c r="E74" s="9" t="s">
        <v>50</v>
      </c>
      <c r="F74" s="8">
        <v>2</v>
      </c>
      <c r="G74" s="9" t="s">
        <v>44</v>
      </c>
      <c r="H74" s="9" t="s">
        <v>31</v>
      </c>
      <c r="I74" s="9"/>
      <c r="J74" s="9"/>
      <c r="K74" s="10">
        <v>0</v>
      </c>
      <c r="N74">
        <f t="shared" si="4"/>
        <v>77111</v>
      </c>
      <c r="O74">
        <f>IF(AND(A74&gt;0,A74&lt;999),IFERROR(VLOOKUP(results5132[[#This Row],[Card]],U16W[],1,FALSE),0),0)</f>
        <v>0</v>
      </c>
      <c r="P74">
        <f t="shared" si="5"/>
        <v>999</v>
      </c>
    </row>
    <row r="75" spans="1:16" x14ac:dyDescent="0.25">
      <c r="A75" s="11">
        <v>999</v>
      </c>
      <c r="B75" s="12">
        <v>85953</v>
      </c>
      <c r="C75" s="12">
        <v>62</v>
      </c>
      <c r="D75" s="13" t="s">
        <v>178</v>
      </c>
      <c r="E75" s="13" t="s">
        <v>22</v>
      </c>
      <c r="F75" s="12">
        <v>3</v>
      </c>
      <c r="G75" s="13" t="s">
        <v>44</v>
      </c>
      <c r="H75" s="13" t="s">
        <v>31</v>
      </c>
      <c r="I75" s="13"/>
      <c r="J75" s="13"/>
      <c r="K75" s="14">
        <v>0</v>
      </c>
      <c r="N75">
        <f t="shared" si="4"/>
        <v>85953</v>
      </c>
      <c r="O75">
        <f>IF(AND(A75&gt;0,A75&lt;999),IFERROR(VLOOKUP(results5132[[#This Row],[Card]],U16W[],1,FALSE),0),0)</f>
        <v>0</v>
      </c>
      <c r="P75">
        <f t="shared" si="5"/>
        <v>999</v>
      </c>
    </row>
    <row r="76" spans="1:16" x14ac:dyDescent="0.25">
      <c r="A76" s="20">
        <v>999</v>
      </c>
      <c r="B76" s="21">
        <v>81556</v>
      </c>
      <c r="C76" s="21">
        <v>63</v>
      </c>
      <c r="D76" s="22" t="s">
        <v>179</v>
      </c>
      <c r="E76" s="22" t="s">
        <v>19</v>
      </c>
      <c r="F76" s="21">
        <v>3</v>
      </c>
      <c r="G76" s="22" t="s">
        <v>44</v>
      </c>
      <c r="H76" s="22" t="s">
        <v>31</v>
      </c>
      <c r="I76" s="22"/>
      <c r="J76" s="22"/>
      <c r="K76" s="23">
        <v>0</v>
      </c>
      <c r="N76">
        <f t="shared" si="4"/>
        <v>81556</v>
      </c>
      <c r="O76">
        <f>IF(AND(A76&gt;0,A76&lt;999),IFERROR(VLOOKUP(results5132[[#This Row],[Card]],U16W[],1,FALSE),0),0)</f>
        <v>0</v>
      </c>
      <c r="P7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R3" sqref="R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8.140625" bestFit="1" customWidth="1"/>
    <col min="5" max="5" width="7.140625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x14ac:dyDescent="0.25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t="s">
        <v>3</v>
      </c>
      <c r="O1" t="s">
        <v>32</v>
      </c>
      <c r="P1" t="s">
        <v>8</v>
      </c>
      <c r="Q1" t="s">
        <v>477</v>
      </c>
      <c r="R1" t="s">
        <v>482</v>
      </c>
    </row>
    <row r="2" spans="1:18" x14ac:dyDescent="0.25">
      <c r="A2" s="7">
        <v>1</v>
      </c>
      <c r="B2" s="8">
        <v>77458</v>
      </c>
      <c r="C2" s="8">
        <v>3</v>
      </c>
      <c r="D2" s="9" t="s">
        <v>54</v>
      </c>
      <c r="E2" s="9" t="s">
        <v>16</v>
      </c>
      <c r="F2" s="8">
        <v>2</v>
      </c>
      <c r="G2" s="9" t="s">
        <v>44</v>
      </c>
      <c r="H2" s="9">
        <v>42.92</v>
      </c>
      <c r="I2" s="9">
        <v>43.63</v>
      </c>
      <c r="J2" s="9" t="s">
        <v>182</v>
      </c>
      <c r="K2" s="10">
        <v>0</v>
      </c>
      <c r="N2">
        <f t="shared" ref="N2:N33" si="0">B2</f>
        <v>77458</v>
      </c>
      <c r="O2">
        <f>IF(AND(A2&gt;0,A2&lt;999),IFERROR(VLOOKUP(results5133[[#This Row],[Card]],U16W[],1,FALSE),0),0)</f>
        <v>77458</v>
      </c>
      <c r="P2">
        <f t="shared" ref="P2:P33" si="1">A2</f>
        <v>1</v>
      </c>
      <c r="Q2" s="3">
        <f t="shared" ref="Q2:Q33" si="2">IFERROR(_xlfn.RANK.EQ(H2,$H$2:$H$80,1),999)</f>
        <v>1</v>
      </c>
      <c r="R2" s="3">
        <f t="shared" ref="R2:R33" si="3">IFERROR(_xlfn.RANK.EQ(I2,$I$2:$I$80,1),999)</f>
        <v>1</v>
      </c>
    </row>
    <row r="3" spans="1:18" x14ac:dyDescent="0.25">
      <c r="A3" s="11">
        <v>2</v>
      </c>
      <c r="B3" s="12">
        <v>75750</v>
      </c>
      <c r="C3" s="12">
        <v>11</v>
      </c>
      <c r="D3" s="13" t="s">
        <v>56</v>
      </c>
      <c r="E3" s="13" t="s">
        <v>15</v>
      </c>
      <c r="F3" s="12">
        <v>2</v>
      </c>
      <c r="G3" s="13" t="s">
        <v>44</v>
      </c>
      <c r="H3" s="13">
        <v>43.04</v>
      </c>
      <c r="I3" s="13">
        <v>43.91</v>
      </c>
      <c r="J3" s="13" t="s">
        <v>183</v>
      </c>
      <c r="K3" s="14">
        <v>4.53</v>
      </c>
      <c r="N3">
        <f t="shared" si="0"/>
        <v>75750</v>
      </c>
      <c r="O3">
        <f>IF(AND(A3&gt;0,A3&lt;999),IFERROR(VLOOKUP(results5133[[#This Row],[Card]],U16W[],1,FALSE),0),0)</f>
        <v>75750</v>
      </c>
      <c r="P3">
        <f t="shared" si="1"/>
        <v>2</v>
      </c>
      <c r="Q3" s="3">
        <f t="shared" si="2"/>
        <v>3</v>
      </c>
      <c r="R3" s="3">
        <f t="shared" si="3"/>
        <v>2</v>
      </c>
    </row>
    <row r="4" spans="1:18" x14ac:dyDescent="0.25">
      <c r="A4" s="7">
        <v>3</v>
      </c>
      <c r="B4" s="8">
        <v>74768</v>
      </c>
      <c r="C4" s="8">
        <v>12</v>
      </c>
      <c r="D4" s="9" t="s">
        <v>59</v>
      </c>
      <c r="E4" s="9" t="s">
        <v>14</v>
      </c>
      <c r="F4" s="8">
        <v>2</v>
      </c>
      <c r="G4" s="9" t="s">
        <v>44</v>
      </c>
      <c r="H4" s="9">
        <v>42.97</v>
      </c>
      <c r="I4" s="9">
        <v>44.07</v>
      </c>
      <c r="J4" s="9" t="s">
        <v>184</v>
      </c>
      <c r="K4" s="10">
        <v>5.55</v>
      </c>
      <c r="N4">
        <f t="shared" si="0"/>
        <v>74768</v>
      </c>
      <c r="O4">
        <f>IF(AND(A4&gt;0,A4&lt;999),IFERROR(VLOOKUP(results5133[[#This Row],[Card]],U16W[],1,FALSE),0),0)</f>
        <v>74768</v>
      </c>
      <c r="P4">
        <f t="shared" si="1"/>
        <v>3</v>
      </c>
      <c r="Q4" s="3">
        <f t="shared" si="2"/>
        <v>2</v>
      </c>
      <c r="R4" s="3">
        <f t="shared" si="3"/>
        <v>3</v>
      </c>
    </row>
    <row r="5" spans="1:18" x14ac:dyDescent="0.25">
      <c r="A5" s="11">
        <v>4</v>
      </c>
      <c r="B5" s="12">
        <v>80888</v>
      </c>
      <c r="C5" s="12">
        <v>32</v>
      </c>
      <c r="D5" s="13" t="s">
        <v>61</v>
      </c>
      <c r="E5" s="13" t="s">
        <v>43</v>
      </c>
      <c r="F5" s="12">
        <v>3</v>
      </c>
      <c r="G5" s="13" t="s">
        <v>44</v>
      </c>
      <c r="H5" s="13">
        <v>44.52</v>
      </c>
      <c r="I5" s="13">
        <v>44.24</v>
      </c>
      <c r="J5" s="13" t="s">
        <v>185</v>
      </c>
      <c r="K5" s="14">
        <v>25.02</v>
      </c>
      <c r="N5">
        <f t="shared" si="0"/>
        <v>80888</v>
      </c>
      <c r="O5">
        <f>IF(AND(A5&gt;0,A5&lt;999),IFERROR(VLOOKUP(results5133[[#This Row],[Card]],U16W[],1,FALSE),0),0)</f>
        <v>80888</v>
      </c>
      <c r="P5">
        <f t="shared" si="1"/>
        <v>4</v>
      </c>
      <c r="Q5" s="3">
        <f t="shared" si="2"/>
        <v>4</v>
      </c>
      <c r="R5" s="3">
        <f t="shared" si="3"/>
        <v>4</v>
      </c>
    </row>
    <row r="6" spans="1:18" x14ac:dyDescent="0.25">
      <c r="A6" s="7">
        <v>5</v>
      </c>
      <c r="B6" s="8">
        <v>75260</v>
      </c>
      <c r="C6" s="8">
        <v>6</v>
      </c>
      <c r="D6" s="9" t="s">
        <v>64</v>
      </c>
      <c r="E6" s="9" t="s">
        <v>16</v>
      </c>
      <c r="F6" s="8">
        <v>2</v>
      </c>
      <c r="G6" s="9" t="s">
        <v>44</v>
      </c>
      <c r="H6" s="9">
        <v>44.74</v>
      </c>
      <c r="I6" s="9">
        <v>45.33</v>
      </c>
      <c r="J6" s="9" t="s">
        <v>186</v>
      </c>
      <c r="K6" s="10">
        <v>39.86</v>
      </c>
      <c r="N6">
        <f t="shared" si="0"/>
        <v>75260</v>
      </c>
      <c r="O6">
        <f>IF(AND(A6&gt;0,A6&lt;999),IFERROR(VLOOKUP(results5133[[#This Row],[Card]],U16W[],1,FALSE),0),0)</f>
        <v>75260</v>
      </c>
      <c r="P6">
        <f t="shared" si="1"/>
        <v>5</v>
      </c>
      <c r="Q6" s="3">
        <f t="shared" si="2"/>
        <v>5</v>
      </c>
      <c r="R6" s="3">
        <f t="shared" si="3"/>
        <v>5</v>
      </c>
    </row>
    <row r="7" spans="1:18" x14ac:dyDescent="0.25">
      <c r="A7" s="11">
        <v>6</v>
      </c>
      <c r="B7" s="12">
        <v>81176</v>
      </c>
      <c r="C7" s="12">
        <v>21</v>
      </c>
      <c r="D7" s="13" t="s">
        <v>71</v>
      </c>
      <c r="E7" s="13" t="s">
        <v>16</v>
      </c>
      <c r="F7" s="12">
        <v>3</v>
      </c>
      <c r="G7" s="13" t="s">
        <v>44</v>
      </c>
      <c r="H7" s="13">
        <v>45.68</v>
      </c>
      <c r="I7" s="13">
        <v>45.85</v>
      </c>
      <c r="J7" s="13" t="s">
        <v>187</v>
      </c>
      <c r="K7" s="14">
        <v>56.39</v>
      </c>
      <c r="N7">
        <f t="shared" si="0"/>
        <v>81176</v>
      </c>
      <c r="O7">
        <f>IF(AND(A7&gt;0,A7&lt;999),IFERROR(VLOOKUP(results5133[[#This Row],[Card]],U16W[],1,FALSE),0),0)</f>
        <v>81176</v>
      </c>
      <c r="P7">
        <f t="shared" si="1"/>
        <v>6</v>
      </c>
      <c r="Q7" s="3">
        <f t="shared" si="2"/>
        <v>10</v>
      </c>
      <c r="R7" s="3">
        <f t="shared" si="3"/>
        <v>6</v>
      </c>
    </row>
    <row r="8" spans="1:18" x14ac:dyDescent="0.25">
      <c r="A8" s="7">
        <v>7</v>
      </c>
      <c r="B8" s="8">
        <v>80905</v>
      </c>
      <c r="C8" s="8">
        <v>30</v>
      </c>
      <c r="D8" s="9" t="s">
        <v>62</v>
      </c>
      <c r="E8" s="9" t="s">
        <v>16</v>
      </c>
      <c r="F8" s="8">
        <v>3</v>
      </c>
      <c r="G8" s="9" t="s">
        <v>44</v>
      </c>
      <c r="H8" s="9">
        <v>45.07</v>
      </c>
      <c r="I8" s="9">
        <v>46.54</v>
      </c>
      <c r="J8" s="9" t="s">
        <v>188</v>
      </c>
      <c r="K8" s="10">
        <v>57.29</v>
      </c>
      <c r="N8">
        <f t="shared" si="0"/>
        <v>80905</v>
      </c>
      <c r="O8">
        <f>IF(AND(A8&gt;0,A8&lt;999),IFERROR(VLOOKUP(results5133[[#This Row],[Card]],U16W[],1,FALSE),0),0)</f>
        <v>80905</v>
      </c>
      <c r="P8">
        <f t="shared" si="1"/>
        <v>7</v>
      </c>
      <c r="Q8" s="3">
        <f t="shared" si="2"/>
        <v>6</v>
      </c>
      <c r="R8" s="3">
        <f t="shared" si="3"/>
        <v>14</v>
      </c>
    </row>
    <row r="9" spans="1:18" x14ac:dyDescent="0.25">
      <c r="A9" s="11">
        <v>8</v>
      </c>
      <c r="B9" s="12">
        <v>80966</v>
      </c>
      <c r="C9" s="12">
        <v>15</v>
      </c>
      <c r="D9" s="13" t="s">
        <v>89</v>
      </c>
      <c r="E9" s="13" t="s">
        <v>19</v>
      </c>
      <c r="F9" s="12">
        <v>3</v>
      </c>
      <c r="G9" s="13" t="s">
        <v>44</v>
      </c>
      <c r="H9" s="13">
        <v>45.64</v>
      </c>
      <c r="I9" s="13">
        <v>46.24</v>
      </c>
      <c r="J9" s="13" t="s">
        <v>189</v>
      </c>
      <c r="K9" s="14">
        <v>60.35</v>
      </c>
      <c r="N9">
        <f t="shared" si="0"/>
        <v>80966</v>
      </c>
      <c r="O9">
        <f>IF(AND(A9&gt;0,A9&lt;999),IFERROR(VLOOKUP(results5133[[#This Row],[Card]],U16W[],1,FALSE),0),0)</f>
        <v>80966</v>
      </c>
      <c r="P9">
        <f t="shared" si="1"/>
        <v>8</v>
      </c>
      <c r="Q9" s="3">
        <f t="shared" si="2"/>
        <v>8</v>
      </c>
      <c r="R9" s="3">
        <f t="shared" si="3"/>
        <v>11</v>
      </c>
    </row>
    <row r="10" spans="1:18" x14ac:dyDescent="0.25">
      <c r="A10" s="7">
        <v>9</v>
      </c>
      <c r="B10" s="8">
        <v>81174</v>
      </c>
      <c r="C10" s="8">
        <v>33</v>
      </c>
      <c r="D10" s="9" t="s">
        <v>106</v>
      </c>
      <c r="E10" s="9" t="s">
        <v>16</v>
      </c>
      <c r="F10" s="8">
        <v>3</v>
      </c>
      <c r="G10" s="9" t="s">
        <v>44</v>
      </c>
      <c r="H10" s="9">
        <v>45.52</v>
      </c>
      <c r="I10" s="9">
        <v>46.45</v>
      </c>
      <c r="J10" s="9" t="s">
        <v>190</v>
      </c>
      <c r="K10" s="10">
        <v>61.37</v>
      </c>
      <c r="N10">
        <f t="shared" si="0"/>
        <v>81174</v>
      </c>
      <c r="O10">
        <f>IF(AND(A10&gt;0,A10&lt;999),IFERROR(VLOOKUP(results5133[[#This Row],[Card]],U16W[],1,FALSE),0),0)</f>
        <v>81174</v>
      </c>
      <c r="P10">
        <f t="shared" si="1"/>
        <v>9</v>
      </c>
      <c r="Q10" s="3">
        <f t="shared" si="2"/>
        <v>7</v>
      </c>
      <c r="R10" s="3">
        <f t="shared" si="3"/>
        <v>12</v>
      </c>
    </row>
    <row r="11" spans="1:18" x14ac:dyDescent="0.25">
      <c r="A11" s="11">
        <v>10</v>
      </c>
      <c r="B11" s="12">
        <v>80540</v>
      </c>
      <c r="C11" s="12">
        <v>5</v>
      </c>
      <c r="D11" s="13" t="s">
        <v>175</v>
      </c>
      <c r="E11" s="13" t="s">
        <v>45</v>
      </c>
      <c r="F11" s="12">
        <v>3</v>
      </c>
      <c r="G11" s="13" t="s">
        <v>44</v>
      </c>
      <c r="H11" s="13">
        <v>45.84</v>
      </c>
      <c r="I11" s="13">
        <v>46.19</v>
      </c>
      <c r="J11" s="13" t="s">
        <v>191</v>
      </c>
      <c r="K11" s="14">
        <v>62.05</v>
      </c>
      <c r="N11">
        <f t="shared" si="0"/>
        <v>80540</v>
      </c>
      <c r="O11">
        <f>IF(AND(A11&gt;0,A11&lt;999),IFERROR(VLOOKUP(results5133[[#This Row],[Card]],U16W[],1,FALSE),0),0)</f>
        <v>80540</v>
      </c>
      <c r="P11">
        <f t="shared" si="1"/>
        <v>10</v>
      </c>
      <c r="Q11" s="3">
        <f t="shared" si="2"/>
        <v>12</v>
      </c>
      <c r="R11" s="3">
        <f t="shared" si="3"/>
        <v>10</v>
      </c>
    </row>
    <row r="12" spans="1:18" x14ac:dyDescent="0.25">
      <c r="A12" s="7">
        <v>11</v>
      </c>
      <c r="B12" s="8">
        <v>78824</v>
      </c>
      <c r="C12" s="8">
        <v>24</v>
      </c>
      <c r="D12" s="9" t="s">
        <v>95</v>
      </c>
      <c r="E12" s="9" t="s">
        <v>45</v>
      </c>
      <c r="F12" s="8">
        <v>2</v>
      </c>
      <c r="G12" s="9" t="s">
        <v>44</v>
      </c>
      <c r="H12" s="9">
        <v>45.96</v>
      </c>
      <c r="I12" s="9">
        <v>46.63</v>
      </c>
      <c r="J12" s="9" t="s">
        <v>192</v>
      </c>
      <c r="K12" s="10">
        <v>68.39</v>
      </c>
      <c r="N12">
        <f t="shared" si="0"/>
        <v>78824</v>
      </c>
      <c r="O12">
        <f>IF(AND(A12&gt;0,A12&lt;999),IFERROR(VLOOKUP(results5133[[#This Row],[Card]],U16W[],1,FALSE),0),0)</f>
        <v>78824</v>
      </c>
      <c r="P12">
        <f t="shared" si="1"/>
        <v>11</v>
      </c>
      <c r="Q12" s="3">
        <f t="shared" si="2"/>
        <v>14</v>
      </c>
      <c r="R12" s="3">
        <f t="shared" si="3"/>
        <v>16</v>
      </c>
    </row>
    <row r="13" spans="1:18" x14ac:dyDescent="0.25">
      <c r="A13" s="11">
        <v>12</v>
      </c>
      <c r="B13" s="12">
        <v>70311</v>
      </c>
      <c r="C13" s="12">
        <v>8</v>
      </c>
      <c r="D13" s="13" t="s">
        <v>91</v>
      </c>
      <c r="E13" s="13" t="s">
        <v>52</v>
      </c>
      <c r="F13" s="12">
        <v>3</v>
      </c>
      <c r="G13" s="13" t="s">
        <v>44</v>
      </c>
      <c r="H13" s="13">
        <v>45.82</v>
      </c>
      <c r="I13" s="13">
        <v>46.83</v>
      </c>
      <c r="J13" s="13" t="s">
        <v>193</v>
      </c>
      <c r="K13" s="14">
        <v>69.069999999999993</v>
      </c>
      <c r="N13">
        <f t="shared" si="0"/>
        <v>70311</v>
      </c>
      <c r="O13">
        <f>IF(AND(A13&gt;0,A13&lt;999),IFERROR(VLOOKUP(results5133[[#This Row],[Card]],U16W[],1,FALSE),0),0)</f>
        <v>70311</v>
      </c>
      <c r="P13">
        <f t="shared" si="1"/>
        <v>12</v>
      </c>
      <c r="Q13" s="3">
        <f t="shared" si="2"/>
        <v>11</v>
      </c>
      <c r="R13" s="3">
        <f t="shared" si="3"/>
        <v>17</v>
      </c>
    </row>
    <row r="14" spans="1:18" x14ac:dyDescent="0.25">
      <c r="A14" s="7">
        <v>13</v>
      </c>
      <c r="B14" s="8">
        <v>80548</v>
      </c>
      <c r="C14" s="8">
        <v>9</v>
      </c>
      <c r="D14" s="9" t="s">
        <v>108</v>
      </c>
      <c r="E14" s="9" t="s">
        <v>45</v>
      </c>
      <c r="F14" s="8">
        <v>2</v>
      </c>
      <c r="G14" s="9" t="s">
        <v>44</v>
      </c>
      <c r="H14" s="9">
        <v>46.21</v>
      </c>
      <c r="I14" s="9">
        <v>46.46</v>
      </c>
      <c r="J14" s="9" t="s">
        <v>194</v>
      </c>
      <c r="K14" s="10">
        <v>69.3</v>
      </c>
      <c r="N14">
        <f t="shared" si="0"/>
        <v>80548</v>
      </c>
      <c r="O14">
        <f>IF(AND(A14&gt;0,A14&lt;999),IFERROR(VLOOKUP(results5133[[#This Row],[Card]],U16W[],1,FALSE),0),0)</f>
        <v>80548</v>
      </c>
      <c r="P14">
        <f t="shared" si="1"/>
        <v>13</v>
      </c>
      <c r="Q14" s="3">
        <f t="shared" si="2"/>
        <v>17</v>
      </c>
      <c r="R14" s="3">
        <f t="shared" si="3"/>
        <v>13</v>
      </c>
    </row>
    <row r="15" spans="1:18" x14ac:dyDescent="0.25">
      <c r="A15" s="11">
        <v>14</v>
      </c>
      <c r="B15" s="12">
        <v>74583</v>
      </c>
      <c r="C15" s="12">
        <v>26</v>
      </c>
      <c r="D15" s="13" t="s">
        <v>79</v>
      </c>
      <c r="E15" s="13" t="s">
        <v>43</v>
      </c>
      <c r="F15" s="12">
        <v>2</v>
      </c>
      <c r="G15" s="13" t="s">
        <v>44</v>
      </c>
      <c r="H15" s="13">
        <v>46.53</v>
      </c>
      <c r="I15" s="13">
        <v>46.17</v>
      </c>
      <c r="J15" s="13" t="s">
        <v>195</v>
      </c>
      <c r="K15" s="14">
        <v>69.64</v>
      </c>
      <c r="N15">
        <f t="shared" si="0"/>
        <v>74583</v>
      </c>
      <c r="O15">
        <f>IF(AND(A15&gt;0,A15&lt;999),IFERROR(VLOOKUP(results5133[[#This Row],[Card]],U16W[],1,FALSE),0),0)</f>
        <v>74583</v>
      </c>
      <c r="P15">
        <f t="shared" si="1"/>
        <v>14</v>
      </c>
      <c r="Q15" s="3">
        <f t="shared" si="2"/>
        <v>22</v>
      </c>
      <c r="R15" s="3">
        <f t="shared" si="3"/>
        <v>8</v>
      </c>
    </row>
    <row r="16" spans="1:18" x14ac:dyDescent="0.25">
      <c r="A16" s="7">
        <v>15</v>
      </c>
      <c r="B16" s="8">
        <v>74602</v>
      </c>
      <c r="C16" s="8">
        <v>14</v>
      </c>
      <c r="D16" s="9" t="s">
        <v>69</v>
      </c>
      <c r="E16" s="9" t="s">
        <v>22</v>
      </c>
      <c r="F16" s="8">
        <v>2</v>
      </c>
      <c r="G16" s="9" t="s">
        <v>44</v>
      </c>
      <c r="H16" s="9">
        <v>45.95</v>
      </c>
      <c r="I16" s="9">
        <v>46.95</v>
      </c>
      <c r="J16" s="9" t="s">
        <v>196</v>
      </c>
      <c r="K16" s="10">
        <v>71.900000000000006</v>
      </c>
      <c r="N16">
        <f t="shared" si="0"/>
        <v>74602</v>
      </c>
      <c r="O16">
        <f>IF(AND(A16&gt;0,A16&lt;999),IFERROR(VLOOKUP(results5133[[#This Row],[Card]],U16W[],1,FALSE),0),0)</f>
        <v>74602</v>
      </c>
      <c r="P16">
        <f t="shared" si="1"/>
        <v>15</v>
      </c>
      <c r="Q16" s="3">
        <f t="shared" si="2"/>
        <v>13</v>
      </c>
      <c r="R16" s="3">
        <f t="shared" si="3"/>
        <v>19</v>
      </c>
    </row>
    <row r="17" spans="1:18" x14ac:dyDescent="0.25">
      <c r="A17" s="11">
        <v>16</v>
      </c>
      <c r="B17" s="12">
        <v>75556</v>
      </c>
      <c r="C17" s="12">
        <v>23</v>
      </c>
      <c r="D17" s="13" t="s">
        <v>119</v>
      </c>
      <c r="E17" s="13" t="s">
        <v>18</v>
      </c>
      <c r="F17" s="12">
        <v>2</v>
      </c>
      <c r="G17" s="13" t="s">
        <v>44</v>
      </c>
      <c r="H17" s="13">
        <v>46.33</v>
      </c>
      <c r="I17" s="13">
        <v>46.58</v>
      </c>
      <c r="J17" s="13" t="s">
        <v>197</v>
      </c>
      <c r="K17" s="14">
        <v>72.010000000000005</v>
      </c>
      <c r="N17">
        <f t="shared" si="0"/>
        <v>75556</v>
      </c>
      <c r="O17">
        <f>IF(AND(A17&gt;0,A17&lt;999),IFERROR(VLOOKUP(results5133[[#This Row],[Card]],U16W[],1,FALSE),0),0)</f>
        <v>75556</v>
      </c>
      <c r="P17">
        <f t="shared" si="1"/>
        <v>16</v>
      </c>
      <c r="Q17" s="3">
        <f t="shared" si="2"/>
        <v>20</v>
      </c>
      <c r="R17" s="3">
        <f t="shared" si="3"/>
        <v>15</v>
      </c>
    </row>
    <row r="18" spans="1:18" x14ac:dyDescent="0.25">
      <c r="A18" s="7">
        <v>17</v>
      </c>
      <c r="B18" s="8">
        <v>78814</v>
      </c>
      <c r="C18" s="8">
        <v>76</v>
      </c>
      <c r="D18" s="9" t="s">
        <v>73</v>
      </c>
      <c r="E18" s="9" t="s">
        <v>17</v>
      </c>
      <c r="F18" s="8">
        <v>3</v>
      </c>
      <c r="G18" s="9" t="s">
        <v>44</v>
      </c>
      <c r="H18" s="9">
        <v>47.06</v>
      </c>
      <c r="I18" s="9">
        <v>46.17</v>
      </c>
      <c r="J18" s="9" t="s">
        <v>198</v>
      </c>
      <c r="K18" s="10">
        <v>75.64</v>
      </c>
      <c r="N18">
        <f t="shared" si="0"/>
        <v>78814</v>
      </c>
      <c r="O18">
        <f>IF(AND(A18&gt;0,A18&lt;999),IFERROR(VLOOKUP(results5133[[#This Row],[Card]],U16W[],1,FALSE),0),0)</f>
        <v>78814</v>
      </c>
      <c r="P18">
        <f t="shared" si="1"/>
        <v>17</v>
      </c>
      <c r="Q18" s="3">
        <f t="shared" si="2"/>
        <v>28</v>
      </c>
      <c r="R18" s="3">
        <f t="shared" si="3"/>
        <v>8</v>
      </c>
    </row>
    <row r="19" spans="1:18" x14ac:dyDescent="0.25">
      <c r="A19" s="11">
        <v>18</v>
      </c>
      <c r="B19" s="12">
        <v>80845</v>
      </c>
      <c r="C19" s="12">
        <v>17</v>
      </c>
      <c r="D19" s="13" t="s">
        <v>77</v>
      </c>
      <c r="E19" s="13" t="s">
        <v>15</v>
      </c>
      <c r="F19" s="12">
        <v>3</v>
      </c>
      <c r="G19" s="13" t="s">
        <v>44</v>
      </c>
      <c r="H19" s="13">
        <v>45.66</v>
      </c>
      <c r="I19" s="13">
        <v>47.58</v>
      </c>
      <c r="J19" s="13" t="s">
        <v>199</v>
      </c>
      <c r="K19" s="14">
        <v>75.75</v>
      </c>
      <c r="N19">
        <f t="shared" si="0"/>
        <v>80845</v>
      </c>
      <c r="O19">
        <f>IF(AND(A19&gt;0,A19&lt;999),IFERROR(VLOOKUP(results5133[[#This Row],[Card]],U16W[],1,FALSE),0),0)</f>
        <v>80845</v>
      </c>
      <c r="P19">
        <f t="shared" si="1"/>
        <v>18</v>
      </c>
      <c r="Q19" s="3">
        <f t="shared" si="2"/>
        <v>9</v>
      </c>
      <c r="R19" s="3">
        <f t="shared" si="3"/>
        <v>25</v>
      </c>
    </row>
    <row r="20" spans="1:18" x14ac:dyDescent="0.25">
      <c r="A20" s="7">
        <v>19</v>
      </c>
      <c r="B20" s="8">
        <v>80983</v>
      </c>
      <c r="C20" s="8">
        <v>18</v>
      </c>
      <c r="D20" s="9" t="s">
        <v>99</v>
      </c>
      <c r="E20" s="9" t="s">
        <v>19</v>
      </c>
      <c r="F20" s="8">
        <v>3</v>
      </c>
      <c r="G20" s="9" t="s">
        <v>44</v>
      </c>
      <c r="H20" s="9">
        <v>46.26</v>
      </c>
      <c r="I20" s="9">
        <v>47.18</v>
      </c>
      <c r="J20" s="9" t="s">
        <v>200</v>
      </c>
      <c r="K20" s="10">
        <v>78.02</v>
      </c>
      <c r="N20">
        <f t="shared" si="0"/>
        <v>80983</v>
      </c>
      <c r="O20">
        <f>IF(AND(A20&gt;0,A20&lt;999),IFERROR(VLOOKUP(results5133[[#This Row],[Card]],U16W[],1,FALSE),0),0)</f>
        <v>80983</v>
      </c>
      <c r="P20">
        <f t="shared" si="1"/>
        <v>19</v>
      </c>
      <c r="Q20" s="3">
        <f t="shared" si="2"/>
        <v>18</v>
      </c>
      <c r="R20" s="3">
        <f t="shared" si="3"/>
        <v>22</v>
      </c>
    </row>
    <row r="21" spans="1:18" x14ac:dyDescent="0.25">
      <c r="A21" s="11">
        <v>20</v>
      </c>
      <c r="B21" s="12">
        <v>80883</v>
      </c>
      <c r="C21" s="12">
        <v>35</v>
      </c>
      <c r="D21" s="13" t="s">
        <v>104</v>
      </c>
      <c r="E21" s="13" t="s">
        <v>14</v>
      </c>
      <c r="F21" s="12">
        <v>3</v>
      </c>
      <c r="G21" s="13" t="s">
        <v>44</v>
      </c>
      <c r="H21" s="13">
        <v>46.58</v>
      </c>
      <c r="I21" s="13">
        <v>46.99</v>
      </c>
      <c r="J21" s="13" t="s">
        <v>201</v>
      </c>
      <c r="K21" s="14">
        <v>79.489999999999995</v>
      </c>
      <c r="N21">
        <f t="shared" si="0"/>
        <v>80883</v>
      </c>
      <c r="O21">
        <f>IF(AND(A21&gt;0,A21&lt;999),IFERROR(VLOOKUP(results5133[[#This Row],[Card]],U16W[],1,FALSE),0),0)</f>
        <v>80883</v>
      </c>
      <c r="P21">
        <f t="shared" si="1"/>
        <v>20</v>
      </c>
      <c r="Q21" s="3">
        <f t="shared" si="2"/>
        <v>25</v>
      </c>
      <c r="R21" s="3">
        <f t="shared" si="3"/>
        <v>20</v>
      </c>
    </row>
    <row r="22" spans="1:18" x14ac:dyDescent="0.25">
      <c r="A22" s="7">
        <v>21</v>
      </c>
      <c r="B22" s="8">
        <v>80972</v>
      </c>
      <c r="C22" s="8">
        <v>25</v>
      </c>
      <c r="D22" s="9" t="s">
        <v>111</v>
      </c>
      <c r="E22" s="9" t="s">
        <v>19</v>
      </c>
      <c r="F22" s="8">
        <v>3</v>
      </c>
      <c r="G22" s="9" t="s">
        <v>44</v>
      </c>
      <c r="H22" s="9">
        <v>46.26</v>
      </c>
      <c r="I22" s="9">
        <v>47.47</v>
      </c>
      <c r="J22" s="9" t="s">
        <v>202</v>
      </c>
      <c r="K22" s="10">
        <v>81.3</v>
      </c>
      <c r="N22">
        <f t="shared" si="0"/>
        <v>80972</v>
      </c>
      <c r="O22">
        <f>IF(AND(A22&gt;0,A22&lt;999),IFERROR(VLOOKUP(results5133[[#This Row],[Card]],U16W[],1,FALSE),0),0)</f>
        <v>80972</v>
      </c>
      <c r="P22">
        <f t="shared" si="1"/>
        <v>21</v>
      </c>
      <c r="Q22" s="3">
        <f t="shared" si="2"/>
        <v>18</v>
      </c>
      <c r="R22" s="3">
        <f t="shared" si="3"/>
        <v>23</v>
      </c>
    </row>
    <row r="23" spans="1:18" x14ac:dyDescent="0.25">
      <c r="A23" s="11">
        <v>22</v>
      </c>
      <c r="B23" s="12">
        <v>81556</v>
      </c>
      <c r="C23" s="12">
        <v>77</v>
      </c>
      <c r="D23" s="13" t="s">
        <v>179</v>
      </c>
      <c r="E23" s="13" t="s">
        <v>19</v>
      </c>
      <c r="F23" s="12">
        <v>3</v>
      </c>
      <c r="G23" s="13" t="s">
        <v>44</v>
      </c>
      <c r="H23" s="13">
        <v>47.02</v>
      </c>
      <c r="I23" s="13">
        <v>47.07</v>
      </c>
      <c r="J23" s="13" t="s">
        <v>203</v>
      </c>
      <c r="K23" s="14">
        <v>85.37</v>
      </c>
      <c r="N23">
        <f t="shared" si="0"/>
        <v>81556</v>
      </c>
      <c r="O23">
        <f>IF(AND(A23&gt;0,A23&lt;999),IFERROR(VLOOKUP(results5133[[#This Row],[Card]],U16W[],1,FALSE),0),0)</f>
        <v>81556</v>
      </c>
      <c r="P23">
        <f t="shared" si="1"/>
        <v>22</v>
      </c>
      <c r="Q23" s="3">
        <f t="shared" si="2"/>
        <v>27</v>
      </c>
      <c r="R23" s="3">
        <f t="shared" si="3"/>
        <v>21</v>
      </c>
    </row>
    <row r="24" spans="1:18" x14ac:dyDescent="0.25">
      <c r="A24" s="7">
        <v>23</v>
      </c>
      <c r="B24" s="8">
        <v>76810</v>
      </c>
      <c r="C24" s="8">
        <v>34</v>
      </c>
      <c r="D24" s="9" t="s">
        <v>114</v>
      </c>
      <c r="E24" s="9" t="s">
        <v>28</v>
      </c>
      <c r="F24" s="8">
        <v>2</v>
      </c>
      <c r="G24" s="9" t="s">
        <v>44</v>
      </c>
      <c r="H24" s="9">
        <v>47.26</v>
      </c>
      <c r="I24" s="9">
        <v>46.87</v>
      </c>
      <c r="J24" s="9" t="s">
        <v>204</v>
      </c>
      <c r="K24" s="10">
        <v>85.83</v>
      </c>
      <c r="N24">
        <f t="shared" si="0"/>
        <v>76810</v>
      </c>
      <c r="O24">
        <f>IF(AND(A24&gt;0,A24&lt;999),IFERROR(VLOOKUP(results5133[[#This Row],[Card]],U16W[],1,FALSE),0),0)</f>
        <v>76810</v>
      </c>
      <c r="P24">
        <f t="shared" si="1"/>
        <v>23</v>
      </c>
      <c r="Q24" s="3">
        <f t="shared" si="2"/>
        <v>30</v>
      </c>
      <c r="R24" s="3">
        <f t="shared" si="3"/>
        <v>18</v>
      </c>
    </row>
    <row r="25" spans="1:18" x14ac:dyDescent="0.25">
      <c r="A25" s="11">
        <v>24</v>
      </c>
      <c r="B25" s="12">
        <v>80543</v>
      </c>
      <c r="C25" s="12">
        <v>13</v>
      </c>
      <c r="D25" s="13" t="s">
        <v>113</v>
      </c>
      <c r="E25" s="13" t="s">
        <v>45</v>
      </c>
      <c r="F25" s="12">
        <v>2</v>
      </c>
      <c r="G25" s="13" t="s">
        <v>44</v>
      </c>
      <c r="H25" s="13">
        <v>46.46</v>
      </c>
      <c r="I25" s="13">
        <v>47.77</v>
      </c>
      <c r="J25" s="13" t="s">
        <v>205</v>
      </c>
      <c r="K25" s="14">
        <v>86.96</v>
      </c>
      <c r="N25">
        <f t="shared" si="0"/>
        <v>80543</v>
      </c>
      <c r="O25">
        <f>IF(AND(A25&gt;0,A25&lt;999),IFERROR(VLOOKUP(results5133[[#This Row],[Card]],U16W[],1,FALSE),0),0)</f>
        <v>80543</v>
      </c>
      <c r="P25">
        <f t="shared" si="1"/>
        <v>24</v>
      </c>
      <c r="Q25" s="3">
        <f t="shared" si="2"/>
        <v>21</v>
      </c>
      <c r="R25" s="3">
        <f t="shared" si="3"/>
        <v>28</v>
      </c>
    </row>
    <row r="26" spans="1:18" x14ac:dyDescent="0.25">
      <c r="A26" s="7">
        <v>25</v>
      </c>
      <c r="B26" s="8">
        <v>81725</v>
      </c>
      <c r="C26" s="8">
        <v>40</v>
      </c>
      <c r="D26" s="9" t="s">
        <v>82</v>
      </c>
      <c r="E26" s="9" t="s">
        <v>15</v>
      </c>
      <c r="F26" s="8">
        <v>3</v>
      </c>
      <c r="G26" s="9" t="s">
        <v>44</v>
      </c>
      <c r="H26" s="9">
        <v>46.76</v>
      </c>
      <c r="I26" s="9">
        <v>47.75</v>
      </c>
      <c r="J26" s="9" t="s">
        <v>206</v>
      </c>
      <c r="K26" s="10">
        <v>90.13</v>
      </c>
      <c r="N26">
        <f t="shared" si="0"/>
        <v>81725</v>
      </c>
      <c r="O26">
        <f>IF(AND(A26&gt;0,A26&lt;999),IFERROR(VLOOKUP(results5133[[#This Row],[Card]],U16W[],1,FALSE),0),0)</f>
        <v>81725</v>
      </c>
      <c r="P26">
        <f t="shared" si="1"/>
        <v>25</v>
      </c>
      <c r="Q26" s="3">
        <f t="shared" si="2"/>
        <v>26</v>
      </c>
      <c r="R26" s="3">
        <f t="shared" si="3"/>
        <v>27</v>
      </c>
    </row>
    <row r="27" spans="1:18" x14ac:dyDescent="0.25">
      <c r="A27" s="11">
        <v>26</v>
      </c>
      <c r="B27" s="12">
        <v>80507</v>
      </c>
      <c r="C27" s="12">
        <v>10</v>
      </c>
      <c r="D27" s="13" t="s">
        <v>74</v>
      </c>
      <c r="E27" s="13" t="s">
        <v>75</v>
      </c>
      <c r="F27" s="12">
        <v>3</v>
      </c>
      <c r="G27" s="13" t="s">
        <v>44</v>
      </c>
      <c r="H27" s="13">
        <v>46.55</v>
      </c>
      <c r="I27" s="13">
        <v>48.16</v>
      </c>
      <c r="J27" s="13" t="s">
        <v>207</v>
      </c>
      <c r="K27" s="14">
        <v>92.4</v>
      </c>
      <c r="N27">
        <f t="shared" si="0"/>
        <v>80507</v>
      </c>
      <c r="O27">
        <f>IF(AND(A27&gt;0,A27&lt;999),IFERROR(VLOOKUP(results5133[[#This Row],[Card]],U16W[],1,FALSE),0),0)</f>
        <v>80507</v>
      </c>
      <c r="P27">
        <f t="shared" si="1"/>
        <v>26</v>
      </c>
      <c r="Q27" s="3">
        <f t="shared" si="2"/>
        <v>23</v>
      </c>
      <c r="R27" s="3">
        <f t="shared" si="3"/>
        <v>31</v>
      </c>
    </row>
    <row r="28" spans="1:18" x14ac:dyDescent="0.25">
      <c r="A28" s="7">
        <v>27</v>
      </c>
      <c r="B28" s="8">
        <v>74981</v>
      </c>
      <c r="C28" s="8">
        <v>43</v>
      </c>
      <c r="D28" s="9" t="s">
        <v>124</v>
      </c>
      <c r="E28" s="9" t="s">
        <v>22</v>
      </c>
      <c r="F28" s="8">
        <v>2</v>
      </c>
      <c r="G28" s="9" t="s">
        <v>44</v>
      </c>
      <c r="H28" s="9">
        <v>47.22</v>
      </c>
      <c r="I28" s="9">
        <v>47.58</v>
      </c>
      <c r="J28" s="9" t="s">
        <v>208</v>
      </c>
      <c r="K28" s="10">
        <v>93.41</v>
      </c>
      <c r="N28">
        <f t="shared" si="0"/>
        <v>74981</v>
      </c>
      <c r="O28">
        <f>IF(AND(A28&gt;0,A28&lt;999),IFERROR(VLOOKUP(results5133[[#This Row],[Card]],U16W[],1,FALSE),0),0)</f>
        <v>74981</v>
      </c>
      <c r="P28">
        <f t="shared" si="1"/>
        <v>27</v>
      </c>
      <c r="Q28" s="3">
        <f t="shared" si="2"/>
        <v>29</v>
      </c>
      <c r="R28" s="3">
        <f t="shared" si="3"/>
        <v>25</v>
      </c>
    </row>
    <row r="29" spans="1:18" x14ac:dyDescent="0.25">
      <c r="A29" s="11">
        <v>28</v>
      </c>
      <c r="B29" s="12">
        <v>77469</v>
      </c>
      <c r="C29" s="12">
        <v>37</v>
      </c>
      <c r="D29" s="13" t="s">
        <v>92</v>
      </c>
      <c r="E29" s="13" t="s">
        <v>17</v>
      </c>
      <c r="F29" s="12">
        <v>2</v>
      </c>
      <c r="G29" s="13" t="s">
        <v>44</v>
      </c>
      <c r="H29" s="13">
        <v>47.41</v>
      </c>
      <c r="I29" s="13">
        <v>47.56</v>
      </c>
      <c r="J29" s="13" t="s">
        <v>209</v>
      </c>
      <c r="K29" s="14">
        <v>95.34</v>
      </c>
      <c r="N29">
        <f t="shared" si="0"/>
        <v>77469</v>
      </c>
      <c r="O29">
        <f>IF(AND(A29&gt;0,A29&lt;999),IFERROR(VLOOKUP(results5133[[#This Row],[Card]],U16W[],1,FALSE),0),0)</f>
        <v>77469</v>
      </c>
      <c r="P29">
        <f t="shared" si="1"/>
        <v>28</v>
      </c>
      <c r="Q29" s="3">
        <f t="shared" si="2"/>
        <v>32</v>
      </c>
      <c r="R29" s="3">
        <f t="shared" si="3"/>
        <v>24</v>
      </c>
    </row>
    <row r="30" spans="1:18" x14ac:dyDescent="0.25">
      <c r="A30" s="7">
        <v>29</v>
      </c>
      <c r="B30" s="8">
        <v>74658</v>
      </c>
      <c r="C30" s="8">
        <v>31</v>
      </c>
      <c r="D30" s="9" t="s">
        <v>132</v>
      </c>
      <c r="E30" s="9" t="s">
        <v>14</v>
      </c>
      <c r="F30" s="8">
        <v>2</v>
      </c>
      <c r="G30" s="9" t="s">
        <v>44</v>
      </c>
      <c r="H30" s="9">
        <v>47.35</v>
      </c>
      <c r="I30" s="9">
        <v>47.86</v>
      </c>
      <c r="J30" s="9" t="s">
        <v>210</v>
      </c>
      <c r="K30" s="10">
        <v>98.06</v>
      </c>
      <c r="N30">
        <f t="shared" si="0"/>
        <v>74658</v>
      </c>
      <c r="O30">
        <f>IF(AND(A30&gt;0,A30&lt;999),IFERROR(VLOOKUP(results5133[[#This Row],[Card]],U16W[],1,FALSE),0),0)</f>
        <v>74658</v>
      </c>
      <c r="P30">
        <f t="shared" si="1"/>
        <v>29</v>
      </c>
      <c r="Q30" s="3">
        <f t="shared" si="2"/>
        <v>31</v>
      </c>
      <c r="R30" s="3">
        <f t="shared" si="3"/>
        <v>30</v>
      </c>
    </row>
    <row r="31" spans="1:18" x14ac:dyDescent="0.25">
      <c r="A31" s="11">
        <v>30</v>
      </c>
      <c r="B31" s="12">
        <v>78558</v>
      </c>
      <c r="C31" s="12">
        <v>49</v>
      </c>
      <c r="D31" s="13" t="s">
        <v>103</v>
      </c>
      <c r="E31" s="13" t="s">
        <v>14</v>
      </c>
      <c r="F31" s="12">
        <v>2</v>
      </c>
      <c r="G31" s="13" t="s">
        <v>44</v>
      </c>
      <c r="H31" s="13">
        <v>47.87</v>
      </c>
      <c r="I31" s="13">
        <v>47.8</v>
      </c>
      <c r="J31" s="13" t="s">
        <v>211</v>
      </c>
      <c r="K31" s="14">
        <v>103.27</v>
      </c>
      <c r="N31">
        <f t="shared" si="0"/>
        <v>78558</v>
      </c>
      <c r="O31">
        <f>IF(AND(A31&gt;0,A31&lt;999),IFERROR(VLOOKUP(results5133[[#This Row],[Card]],U16W[],1,FALSE),0),0)</f>
        <v>78558</v>
      </c>
      <c r="P31">
        <f t="shared" si="1"/>
        <v>30</v>
      </c>
      <c r="Q31" s="3">
        <f t="shared" si="2"/>
        <v>39</v>
      </c>
      <c r="R31" s="3">
        <f t="shared" si="3"/>
        <v>29</v>
      </c>
    </row>
    <row r="32" spans="1:18" x14ac:dyDescent="0.25">
      <c r="A32" s="7">
        <v>31</v>
      </c>
      <c r="B32" s="8">
        <v>76255</v>
      </c>
      <c r="C32" s="8">
        <v>27</v>
      </c>
      <c r="D32" s="9" t="s">
        <v>116</v>
      </c>
      <c r="E32" s="9" t="s">
        <v>14</v>
      </c>
      <c r="F32" s="8">
        <v>2</v>
      </c>
      <c r="G32" s="9" t="s">
        <v>44</v>
      </c>
      <c r="H32" s="9">
        <v>47.42</v>
      </c>
      <c r="I32" s="9">
        <v>48.4</v>
      </c>
      <c r="J32" s="9" t="s">
        <v>212</v>
      </c>
      <c r="K32" s="10">
        <v>104.96</v>
      </c>
      <c r="N32">
        <f t="shared" si="0"/>
        <v>76255</v>
      </c>
      <c r="O32">
        <f>IF(AND(A32&gt;0,A32&lt;999),IFERROR(VLOOKUP(results5133[[#This Row],[Card]],U16W[],1,FALSE),0),0)</f>
        <v>76255</v>
      </c>
      <c r="P32">
        <f t="shared" si="1"/>
        <v>31</v>
      </c>
      <c r="Q32" s="3">
        <f t="shared" si="2"/>
        <v>33</v>
      </c>
      <c r="R32" s="3">
        <f t="shared" si="3"/>
        <v>34</v>
      </c>
    </row>
    <row r="33" spans="1:18" x14ac:dyDescent="0.25">
      <c r="A33" s="11">
        <v>32</v>
      </c>
      <c r="B33" s="12">
        <v>77393</v>
      </c>
      <c r="C33" s="12">
        <v>39</v>
      </c>
      <c r="D33" s="13" t="s">
        <v>94</v>
      </c>
      <c r="E33" s="13" t="s">
        <v>20</v>
      </c>
      <c r="F33" s="12">
        <v>2</v>
      </c>
      <c r="G33" s="13" t="s">
        <v>44</v>
      </c>
      <c r="H33" s="13">
        <v>47.61</v>
      </c>
      <c r="I33" s="13">
        <v>48.27</v>
      </c>
      <c r="J33" s="13" t="s">
        <v>213</v>
      </c>
      <c r="K33" s="14">
        <v>105.64</v>
      </c>
      <c r="N33">
        <f t="shared" si="0"/>
        <v>77393</v>
      </c>
      <c r="O33">
        <f>IF(AND(A33&gt;0,A33&lt;999),IFERROR(VLOOKUP(results5133[[#This Row],[Card]],U16W[],1,FALSE),0),0)</f>
        <v>77393</v>
      </c>
      <c r="P33">
        <f t="shared" si="1"/>
        <v>32</v>
      </c>
      <c r="Q33" s="3">
        <f t="shared" si="2"/>
        <v>36</v>
      </c>
      <c r="R33" s="3">
        <f t="shared" si="3"/>
        <v>32</v>
      </c>
    </row>
    <row r="34" spans="1:18" x14ac:dyDescent="0.25">
      <c r="A34" s="7">
        <v>33</v>
      </c>
      <c r="B34" s="8">
        <v>80889</v>
      </c>
      <c r="C34" s="8">
        <v>55</v>
      </c>
      <c r="D34" s="9" t="s">
        <v>139</v>
      </c>
      <c r="E34" s="9" t="s">
        <v>17</v>
      </c>
      <c r="F34" s="8">
        <v>3</v>
      </c>
      <c r="G34" s="9" t="s">
        <v>44</v>
      </c>
      <c r="H34" s="9">
        <v>47.8</v>
      </c>
      <c r="I34" s="9">
        <v>48.35</v>
      </c>
      <c r="J34" s="9" t="s">
        <v>214</v>
      </c>
      <c r="K34" s="10">
        <v>108.7</v>
      </c>
      <c r="N34">
        <f t="shared" ref="N34:N65" si="4">B34</f>
        <v>80889</v>
      </c>
      <c r="O34">
        <f>IF(AND(A34&gt;0,A34&lt;999),IFERROR(VLOOKUP(results5133[[#This Row],[Card]],U16W[],1,FALSE),0),0)</f>
        <v>80889</v>
      </c>
      <c r="P34">
        <f t="shared" ref="P34:P65" si="5">A34</f>
        <v>33</v>
      </c>
      <c r="Q34" s="3">
        <f t="shared" ref="Q34:Q65" si="6">IFERROR(_xlfn.RANK.EQ(H34,$H$2:$H$80,1),999)</f>
        <v>37</v>
      </c>
      <c r="R34" s="3">
        <f t="shared" ref="R34:R65" si="7">IFERROR(_xlfn.RANK.EQ(I34,$I$2:$I$80,1),999)</f>
        <v>33</v>
      </c>
    </row>
    <row r="35" spans="1:18" x14ac:dyDescent="0.25">
      <c r="A35" s="11">
        <v>34</v>
      </c>
      <c r="B35" s="12">
        <v>78745</v>
      </c>
      <c r="C35" s="12">
        <v>2</v>
      </c>
      <c r="D35" s="13" t="s">
        <v>80</v>
      </c>
      <c r="E35" s="13" t="s">
        <v>37</v>
      </c>
      <c r="F35" s="12">
        <v>2</v>
      </c>
      <c r="G35" s="13" t="s">
        <v>44</v>
      </c>
      <c r="H35" s="13">
        <v>47.46</v>
      </c>
      <c r="I35" s="13">
        <v>49.29</v>
      </c>
      <c r="J35" s="13" t="s">
        <v>215</v>
      </c>
      <c r="K35" s="14">
        <v>115.49</v>
      </c>
      <c r="N35">
        <f t="shared" si="4"/>
        <v>78745</v>
      </c>
      <c r="O35">
        <f>IF(AND(A35&gt;0,A35&lt;999),IFERROR(VLOOKUP(results5133[[#This Row],[Card]],U16W[],1,FALSE),0),0)</f>
        <v>78745</v>
      </c>
      <c r="P35">
        <f t="shared" si="5"/>
        <v>34</v>
      </c>
      <c r="Q35" s="3">
        <f t="shared" si="6"/>
        <v>34</v>
      </c>
      <c r="R35" s="3">
        <f t="shared" si="7"/>
        <v>40</v>
      </c>
    </row>
    <row r="36" spans="1:18" x14ac:dyDescent="0.25">
      <c r="A36" s="7">
        <v>35</v>
      </c>
      <c r="B36" s="8">
        <v>80959</v>
      </c>
      <c r="C36" s="8">
        <v>36</v>
      </c>
      <c r="D36" s="9" t="s">
        <v>130</v>
      </c>
      <c r="E36" s="9" t="s">
        <v>19</v>
      </c>
      <c r="F36" s="8">
        <v>3</v>
      </c>
      <c r="G36" s="9" t="s">
        <v>44</v>
      </c>
      <c r="H36" s="9">
        <v>47.84</v>
      </c>
      <c r="I36" s="9">
        <v>48.98</v>
      </c>
      <c r="J36" s="9" t="s">
        <v>216</v>
      </c>
      <c r="K36" s="10">
        <v>116.29</v>
      </c>
      <c r="N36">
        <f t="shared" si="4"/>
        <v>80959</v>
      </c>
      <c r="O36">
        <f>IF(AND(A36&gt;0,A36&lt;999),IFERROR(VLOOKUP(results5133[[#This Row],[Card]],U16W[],1,FALSE),0),0)</f>
        <v>80959</v>
      </c>
      <c r="P36">
        <f t="shared" si="5"/>
        <v>35</v>
      </c>
      <c r="Q36" s="3">
        <f t="shared" si="6"/>
        <v>38</v>
      </c>
      <c r="R36" s="3">
        <f t="shared" si="7"/>
        <v>37</v>
      </c>
    </row>
    <row r="37" spans="1:18" x14ac:dyDescent="0.25">
      <c r="A37" s="11">
        <v>36</v>
      </c>
      <c r="B37" s="12">
        <v>85771</v>
      </c>
      <c r="C37" s="12">
        <v>75</v>
      </c>
      <c r="D37" s="13" t="s">
        <v>134</v>
      </c>
      <c r="E37" s="13" t="s">
        <v>14</v>
      </c>
      <c r="F37" s="12">
        <v>2</v>
      </c>
      <c r="G37" s="13" t="s">
        <v>44</v>
      </c>
      <c r="H37" s="13">
        <v>48.74</v>
      </c>
      <c r="I37" s="13">
        <v>48.52</v>
      </c>
      <c r="J37" s="13" t="s">
        <v>217</v>
      </c>
      <c r="K37" s="14">
        <v>121.27</v>
      </c>
      <c r="N37">
        <f t="shared" si="4"/>
        <v>85771</v>
      </c>
      <c r="O37">
        <f>IF(AND(A37&gt;0,A37&lt;999),IFERROR(VLOOKUP(results5133[[#This Row],[Card]],U16W[],1,FALSE),0),0)</f>
        <v>85771</v>
      </c>
      <c r="P37">
        <f t="shared" si="5"/>
        <v>36</v>
      </c>
      <c r="Q37" s="3">
        <f t="shared" si="6"/>
        <v>45</v>
      </c>
      <c r="R37" s="3">
        <f t="shared" si="7"/>
        <v>35</v>
      </c>
    </row>
    <row r="38" spans="1:18" x14ac:dyDescent="0.25">
      <c r="A38" s="7">
        <v>37</v>
      </c>
      <c r="B38" s="8">
        <v>76232</v>
      </c>
      <c r="C38" s="8">
        <v>51</v>
      </c>
      <c r="D38" s="9" t="s">
        <v>145</v>
      </c>
      <c r="E38" s="9" t="s">
        <v>15</v>
      </c>
      <c r="F38" s="8">
        <v>3</v>
      </c>
      <c r="G38" s="9" t="s">
        <v>44</v>
      </c>
      <c r="H38" s="9">
        <v>47.48</v>
      </c>
      <c r="I38" s="9">
        <v>50.21</v>
      </c>
      <c r="J38" s="9" t="s">
        <v>218</v>
      </c>
      <c r="K38" s="10">
        <v>126.14</v>
      </c>
      <c r="N38">
        <f t="shared" si="4"/>
        <v>76232</v>
      </c>
      <c r="O38">
        <f>IF(AND(A38&gt;0,A38&lt;999),IFERROR(VLOOKUP(results5133[[#This Row],[Card]],U16W[],1,FALSE),0),0)</f>
        <v>76232</v>
      </c>
      <c r="P38">
        <f t="shared" si="5"/>
        <v>37</v>
      </c>
      <c r="Q38" s="3">
        <f t="shared" si="6"/>
        <v>35</v>
      </c>
      <c r="R38" s="3">
        <f t="shared" si="7"/>
        <v>49</v>
      </c>
    </row>
    <row r="39" spans="1:18" x14ac:dyDescent="0.25">
      <c r="A39" s="11">
        <v>38</v>
      </c>
      <c r="B39" s="12">
        <v>77306</v>
      </c>
      <c r="C39" s="12">
        <v>50</v>
      </c>
      <c r="D39" s="13" t="s">
        <v>143</v>
      </c>
      <c r="E39" s="13" t="s">
        <v>50</v>
      </c>
      <c r="F39" s="12">
        <v>2</v>
      </c>
      <c r="G39" s="13" t="s">
        <v>44</v>
      </c>
      <c r="H39" s="13">
        <v>48.56</v>
      </c>
      <c r="I39" s="13">
        <v>49.26</v>
      </c>
      <c r="J39" s="13" t="s">
        <v>219</v>
      </c>
      <c r="K39" s="14">
        <v>127.61</v>
      </c>
      <c r="N39">
        <f t="shared" si="4"/>
        <v>77306</v>
      </c>
      <c r="O39">
        <f>IF(AND(A39&gt;0,A39&lt;999),IFERROR(VLOOKUP(results5133[[#This Row],[Card]],U16W[],1,FALSE),0),0)</f>
        <v>77306</v>
      </c>
      <c r="P39">
        <f t="shared" si="5"/>
        <v>38</v>
      </c>
      <c r="Q39" s="3">
        <f t="shared" si="6"/>
        <v>42</v>
      </c>
      <c r="R39" s="3">
        <f t="shared" si="7"/>
        <v>39</v>
      </c>
    </row>
    <row r="40" spans="1:18" x14ac:dyDescent="0.25">
      <c r="A40" s="7">
        <v>39</v>
      </c>
      <c r="B40" s="8">
        <v>80882</v>
      </c>
      <c r="C40" s="8">
        <v>52</v>
      </c>
      <c r="D40" s="9" t="s">
        <v>128</v>
      </c>
      <c r="E40" s="9" t="s">
        <v>14</v>
      </c>
      <c r="F40" s="8">
        <v>3</v>
      </c>
      <c r="G40" s="9" t="s">
        <v>44</v>
      </c>
      <c r="H40" s="9">
        <v>48.61</v>
      </c>
      <c r="I40" s="9">
        <v>49.29</v>
      </c>
      <c r="J40" s="9" t="s">
        <v>220</v>
      </c>
      <c r="K40" s="10">
        <v>128.52000000000001</v>
      </c>
      <c r="N40">
        <f t="shared" si="4"/>
        <v>80882</v>
      </c>
      <c r="O40">
        <f>IF(AND(A40&gt;0,A40&lt;999),IFERROR(VLOOKUP(results5133[[#This Row],[Card]],U16W[],1,FALSE),0),0)</f>
        <v>80882</v>
      </c>
      <c r="P40">
        <f t="shared" si="5"/>
        <v>39</v>
      </c>
      <c r="Q40" s="3">
        <f t="shared" si="6"/>
        <v>43</v>
      </c>
      <c r="R40" s="3">
        <f t="shared" si="7"/>
        <v>40</v>
      </c>
    </row>
    <row r="41" spans="1:18" x14ac:dyDescent="0.25">
      <c r="A41" s="11">
        <v>40</v>
      </c>
      <c r="B41" s="12">
        <v>77287</v>
      </c>
      <c r="C41" s="12">
        <v>48</v>
      </c>
      <c r="D41" s="13" t="s">
        <v>118</v>
      </c>
      <c r="E41" s="13" t="s">
        <v>15</v>
      </c>
      <c r="F41" s="12">
        <v>2</v>
      </c>
      <c r="G41" s="13" t="s">
        <v>44</v>
      </c>
      <c r="H41" s="13">
        <v>48.3</v>
      </c>
      <c r="I41" s="13">
        <v>49.85</v>
      </c>
      <c r="J41" s="13" t="s">
        <v>221</v>
      </c>
      <c r="K41" s="14">
        <v>131.35</v>
      </c>
      <c r="N41">
        <f t="shared" si="4"/>
        <v>77287</v>
      </c>
      <c r="O41">
        <f>IF(AND(A41&gt;0,A41&lt;999),IFERROR(VLOOKUP(results5133[[#This Row],[Card]],U16W[],1,FALSE),0),0)</f>
        <v>77287</v>
      </c>
      <c r="P41">
        <f t="shared" si="5"/>
        <v>40</v>
      </c>
      <c r="Q41" s="3">
        <f t="shared" si="6"/>
        <v>41</v>
      </c>
      <c r="R41" s="3">
        <f t="shared" si="7"/>
        <v>43</v>
      </c>
    </row>
    <row r="42" spans="1:18" x14ac:dyDescent="0.25">
      <c r="A42" s="7">
        <v>41</v>
      </c>
      <c r="B42" s="8">
        <v>77192</v>
      </c>
      <c r="C42" s="8">
        <v>41</v>
      </c>
      <c r="D42" s="9" t="s">
        <v>97</v>
      </c>
      <c r="E42" s="9" t="s">
        <v>20</v>
      </c>
      <c r="F42" s="8">
        <v>2</v>
      </c>
      <c r="G42" s="9" t="s">
        <v>44</v>
      </c>
      <c r="H42" s="9">
        <v>48.9</v>
      </c>
      <c r="I42" s="9">
        <v>49.97</v>
      </c>
      <c r="J42" s="9" t="s">
        <v>222</v>
      </c>
      <c r="K42" s="10">
        <v>139.5</v>
      </c>
      <c r="N42">
        <f t="shared" si="4"/>
        <v>77192</v>
      </c>
      <c r="O42">
        <f>IF(AND(A42&gt;0,A42&lt;999),IFERROR(VLOOKUP(results5133[[#This Row],[Card]],U16W[],1,FALSE),0),0)</f>
        <v>77192</v>
      </c>
      <c r="P42">
        <f t="shared" si="5"/>
        <v>41</v>
      </c>
      <c r="Q42" s="3">
        <f t="shared" si="6"/>
        <v>46</v>
      </c>
      <c r="R42" s="3">
        <f t="shared" si="7"/>
        <v>46</v>
      </c>
    </row>
    <row r="43" spans="1:18" x14ac:dyDescent="0.25">
      <c r="A43" s="11">
        <v>42</v>
      </c>
      <c r="B43" s="12">
        <v>77254</v>
      </c>
      <c r="C43" s="12">
        <v>42</v>
      </c>
      <c r="D43" s="13" t="s">
        <v>158</v>
      </c>
      <c r="E43" s="13" t="s">
        <v>50</v>
      </c>
      <c r="F43" s="12">
        <v>2</v>
      </c>
      <c r="G43" s="13" t="s">
        <v>44</v>
      </c>
      <c r="H43" s="13">
        <v>49.11</v>
      </c>
      <c r="I43" s="13">
        <v>50</v>
      </c>
      <c r="J43" s="13" t="s">
        <v>223</v>
      </c>
      <c r="K43" s="14">
        <v>142.22</v>
      </c>
      <c r="N43">
        <f t="shared" si="4"/>
        <v>77254</v>
      </c>
      <c r="O43">
        <f>IF(AND(A43&gt;0,A43&lt;999),IFERROR(VLOOKUP(results5133[[#This Row],[Card]],U16W[],1,FALSE),0),0)</f>
        <v>77254</v>
      </c>
      <c r="P43">
        <f t="shared" si="5"/>
        <v>42</v>
      </c>
      <c r="Q43" s="3">
        <f t="shared" si="6"/>
        <v>48</v>
      </c>
      <c r="R43" s="3">
        <f t="shared" si="7"/>
        <v>47</v>
      </c>
    </row>
    <row r="44" spans="1:18" x14ac:dyDescent="0.25">
      <c r="A44" s="7">
        <v>43</v>
      </c>
      <c r="B44" s="8">
        <v>88141</v>
      </c>
      <c r="C44" s="8">
        <v>58</v>
      </c>
      <c r="D44" s="9" t="s">
        <v>150</v>
      </c>
      <c r="E44" s="9" t="s">
        <v>14</v>
      </c>
      <c r="F44" s="8">
        <v>3</v>
      </c>
      <c r="G44" s="9" t="s">
        <v>44</v>
      </c>
      <c r="H44" s="9">
        <v>50.26</v>
      </c>
      <c r="I44" s="9">
        <v>49.02</v>
      </c>
      <c r="J44" s="9" t="s">
        <v>224</v>
      </c>
      <c r="K44" s="10">
        <v>144.13999999999999</v>
      </c>
      <c r="N44">
        <f t="shared" si="4"/>
        <v>88141</v>
      </c>
      <c r="O44">
        <f>IF(AND(A44&gt;0,A44&lt;999),IFERROR(VLOOKUP(results5133[[#This Row],[Card]],U16W[],1,FALSE),0),0)</f>
        <v>88141</v>
      </c>
      <c r="P44">
        <f t="shared" si="5"/>
        <v>43</v>
      </c>
      <c r="Q44" s="3">
        <f t="shared" si="6"/>
        <v>56</v>
      </c>
      <c r="R44" s="3">
        <f t="shared" si="7"/>
        <v>38</v>
      </c>
    </row>
    <row r="45" spans="1:18" x14ac:dyDescent="0.25">
      <c r="A45" s="11">
        <v>44</v>
      </c>
      <c r="B45" s="12">
        <v>80895</v>
      </c>
      <c r="C45" s="12">
        <v>44</v>
      </c>
      <c r="D45" s="13" t="s">
        <v>120</v>
      </c>
      <c r="E45" s="13" t="s">
        <v>17</v>
      </c>
      <c r="F45" s="12">
        <v>3</v>
      </c>
      <c r="G45" s="13" t="s">
        <v>44</v>
      </c>
      <c r="H45" s="13">
        <v>49.23</v>
      </c>
      <c r="I45" s="13">
        <v>50.14</v>
      </c>
      <c r="J45" s="13" t="s">
        <v>225</v>
      </c>
      <c r="K45" s="14">
        <v>145.16</v>
      </c>
      <c r="N45">
        <f t="shared" si="4"/>
        <v>80895</v>
      </c>
      <c r="O45">
        <f>IF(AND(A45&gt;0,A45&lt;999),IFERROR(VLOOKUP(results5133[[#This Row],[Card]],U16W[],1,FALSE),0),0)</f>
        <v>80895</v>
      </c>
      <c r="P45">
        <f t="shared" si="5"/>
        <v>44</v>
      </c>
      <c r="Q45" s="3">
        <f t="shared" si="6"/>
        <v>49</v>
      </c>
      <c r="R45" s="3">
        <f t="shared" si="7"/>
        <v>48</v>
      </c>
    </row>
    <row r="46" spans="1:18" x14ac:dyDescent="0.25">
      <c r="A46" s="7">
        <v>45</v>
      </c>
      <c r="B46" s="8">
        <v>80911</v>
      </c>
      <c r="C46" s="8">
        <v>56</v>
      </c>
      <c r="D46" s="9" t="s">
        <v>152</v>
      </c>
      <c r="E46" s="9" t="s">
        <v>16</v>
      </c>
      <c r="F46" s="8">
        <v>3</v>
      </c>
      <c r="G46" s="9" t="s">
        <v>44</v>
      </c>
      <c r="H46" s="9">
        <v>49.58</v>
      </c>
      <c r="I46" s="9">
        <v>49.85</v>
      </c>
      <c r="J46" s="9" t="s">
        <v>226</v>
      </c>
      <c r="K46" s="10">
        <v>145.84</v>
      </c>
      <c r="N46">
        <f t="shared" si="4"/>
        <v>80911</v>
      </c>
      <c r="O46">
        <f>IF(AND(A46&gt;0,A46&lt;999),IFERROR(VLOOKUP(results5133[[#This Row],[Card]],U16W[],1,FALSE),0),0)</f>
        <v>80911</v>
      </c>
      <c r="P46">
        <f t="shared" si="5"/>
        <v>45</v>
      </c>
      <c r="Q46" s="3">
        <f t="shared" si="6"/>
        <v>50</v>
      </c>
      <c r="R46" s="3">
        <f t="shared" si="7"/>
        <v>43</v>
      </c>
    </row>
    <row r="47" spans="1:18" x14ac:dyDescent="0.25">
      <c r="A47" s="11">
        <v>46</v>
      </c>
      <c r="B47" s="12">
        <v>75524</v>
      </c>
      <c r="C47" s="12">
        <v>54</v>
      </c>
      <c r="D47" s="13" t="s">
        <v>160</v>
      </c>
      <c r="E47" s="13" t="s">
        <v>16</v>
      </c>
      <c r="F47" s="12">
        <v>2</v>
      </c>
      <c r="G47" s="13" t="s">
        <v>44</v>
      </c>
      <c r="H47" s="13">
        <v>49.81</v>
      </c>
      <c r="I47" s="13">
        <v>49.69</v>
      </c>
      <c r="J47" s="13" t="s">
        <v>227</v>
      </c>
      <c r="K47" s="14">
        <v>146.63</v>
      </c>
      <c r="N47">
        <f t="shared" si="4"/>
        <v>75524</v>
      </c>
      <c r="O47">
        <f>IF(AND(A47&gt;0,A47&lt;999),IFERROR(VLOOKUP(results5133[[#This Row],[Card]],U16W[],1,FALSE),0),0)</f>
        <v>75524</v>
      </c>
      <c r="P47">
        <f t="shared" si="5"/>
        <v>46</v>
      </c>
      <c r="Q47" s="3">
        <f t="shared" si="6"/>
        <v>52</v>
      </c>
      <c r="R47" s="3">
        <f t="shared" si="7"/>
        <v>42</v>
      </c>
    </row>
    <row r="48" spans="1:18" x14ac:dyDescent="0.25">
      <c r="A48" s="7">
        <v>47</v>
      </c>
      <c r="B48" s="8">
        <v>82165</v>
      </c>
      <c r="C48" s="8">
        <v>4</v>
      </c>
      <c r="D48" s="9" t="s">
        <v>123</v>
      </c>
      <c r="E48" s="9" t="s">
        <v>49</v>
      </c>
      <c r="F48" s="8">
        <v>3</v>
      </c>
      <c r="G48" s="9" t="s">
        <v>44</v>
      </c>
      <c r="H48" s="9">
        <v>48.9</v>
      </c>
      <c r="I48" s="9">
        <v>50.88</v>
      </c>
      <c r="J48" s="9" t="s">
        <v>228</v>
      </c>
      <c r="K48" s="10">
        <v>149.80000000000001</v>
      </c>
      <c r="N48">
        <f t="shared" si="4"/>
        <v>82165</v>
      </c>
      <c r="O48">
        <f>IF(AND(A48&gt;0,A48&lt;999),IFERROR(VLOOKUP(results5133[[#This Row],[Card]],U16W[],1,FALSE),0),0)</f>
        <v>82165</v>
      </c>
      <c r="P48">
        <f t="shared" si="5"/>
        <v>47</v>
      </c>
      <c r="Q48" s="3">
        <f t="shared" si="6"/>
        <v>46</v>
      </c>
      <c r="R48" s="3">
        <f t="shared" si="7"/>
        <v>51</v>
      </c>
    </row>
    <row r="49" spans="1:18" x14ac:dyDescent="0.25">
      <c r="A49" s="11">
        <v>48</v>
      </c>
      <c r="B49" s="12">
        <v>81195</v>
      </c>
      <c r="C49" s="12">
        <v>46</v>
      </c>
      <c r="D49" s="13" t="s">
        <v>176</v>
      </c>
      <c r="E49" s="13" t="s">
        <v>17</v>
      </c>
      <c r="F49" s="12">
        <v>3</v>
      </c>
      <c r="G49" s="13" t="s">
        <v>44</v>
      </c>
      <c r="H49" s="13">
        <v>50.09</v>
      </c>
      <c r="I49" s="13">
        <v>50.54</v>
      </c>
      <c r="J49" s="13" t="s">
        <v>229</v>
      </c>
      <c r="K49" s="14">
        <v>159.43</v>
      </c>
      <c r="N49">
        <f t="shared" si="4"/>
        <v>81195</v>
      </c>
      <c r="O49">
        <f>IF(AND(A49&gt;0,A49&lt;999),IFERROR(VLOOKUP(results5133[[#This Row],[Card]],U16W[],1,FALSE),0),0)</f>
        <v>81195</v>
      </c>
      <c r="P49">
        <f t="shared" si="5"/>
        <v>48</v>
      </c>
      <c r="Q49" s="3">
        <f t="shared" si="6"/>
        <v>54</v>
      </c>
      <c r="R49" s="3">
        <f t="shared" si="7"/>
        <v>50</v>
      </c>
    </row>
    <row r="50" spans="1:18" x14ac:dyDescent="0.25">
      <c r="A50" s="7">
        <v>49</v>
      </c>
      <c r="B50" s="8">
        <v>80504</v>
      </c>
      <c r="C50" s="8">
        <v>22</v>
      </c>
      <c r="D50" s="9" t="s">
        <v>156</v>
      </c>
      <c r="E50" s="9" t="s">
        <v>75</v>
      </c>
      <c r="F50" s="8">
        <v>3</v>
      </c>
      <c r="G50" s="9" t="s">
        <v>44</v>
      </c>
      <c r="H50" s="9">
        <v>50.07</v>
      </c>
      <c r="I50" s="9">
        <v>52.06</v>
      </c>
      <c r="J50" s="9" t="s">
        <v>230</v>
      </c>
      <c r="K50" s="10">
        <v>176.41</v>
      </c>
      <c r="N50">
        <f t="shared" si="4"/>
        <v>80504</v>
      </c>
      <c r="O50">
        <f>IF(AND(A50&gt;0,A50&lt;999),IFERROR(VLOOKUP(results5133[[#This Row],[Card]],U16W[],1,FALSE),0),0)</f>
        <v>80504</v>
      </c>
      <c r="P50">
        <f t="shared" si="5"/>
        <v>49</v>
      </c>
      <c r="Q50" s="3">
        <f t="shared" si="6"/>
        <v>53</v>
      </c>
      <c r="R50" s="3">
        <f t="shared" si="7"/>
        <v>54</v>
      </c>
    </row>
    <row r="51" spans="1:18" x14ac:dyDescent="0.25">
      <c r="A51" s="11">
        <v>50</v>
      </c>
      <c r="B51" s="12">
        <v>80879</v>
      </c>
      <c r="C51" s="12">
        <v>62</v>
      </c>
      <c r="D51" s="13" t="s">
        <v>147</v>
      </c>
      <c r="E51" s="13" t="s">
        <v>14</v>
      </c>
      <c r="F51" s="12">
        <v>3</v>
      </c>
      <c r="G51" s="13" t="s">
        <v>44</v>
      </c>
      <c r="H51" s="13">
        <v>50.2</v>
      </c>
      <c r="I51" s="13">
        <v>52.1</v>
      </c>
      <c r="J51" s="13" t="s">
        <v>231</v>
      </c>
      <c r="K51" s="14">
        <v>178.34</v>
      </c>
      <c r="N51">
        <f t="shared" si="4"/>
        <v>80879</v>
      </c>
      <c r="O51">
        <f>IF(AND(A51&gt;0,A51&lt;999),IFERROR(VLOOKUP(results5133[[#This Row],[Card]],U16W[],1,FALSE),0),0)</f>
        <v>80879</v>
      </c>
      <c r="P51">
        <f t="shared" si="5"/>
        <v>50</v>
      </c>
      <c r="Q51" s="3">
        <f t="shared" si="6"/>
        <v>55</v>
      </c>
      <c r="R51" s="3">
        <f t="shared" si="7"/>
        <v>55</v>
      </c>
    </row>
    <row r="52" spans="1:18" x14ac:dyDescent="0.25">
      <c r="A52" s="7">
        <v>51</v>
      </c>
      <c r="B52" s="8">
        <v>78252</v>
      </c>
      <c r="C52" s="8">
        <v>60</v>
      </c>
      <c r="D52" s="9" t="s">
        <v>232</v>
      </c>
      <c r="E52" s="9" t="s">
        <v>18</v>
      </c>
      <c r="F52" s="8">
        <v>2</v>
      </c>
      <c r="G52" s="9" t="s">
        <v>44</v>
      </c>
      <c r="H52" s="9">
        <v>51</v>
      </c>
      <c r="I52" s="9">
        <v>51.66</v>
      </c>
      <c r="J52" s="9" t="s">
        <v>233</v>
      </c>
      <c r="K52" s="10">
        <v>182.41</v>
      </c>
      <c r="N52">
        <f t="shared" si="4"/>
        <v>78252</v>
      </c>
      <c r="O52">
        <f>IF(AND(A52&gt;0,A52&lt;999),IFERROR(VLOOKUP(results5133[[#This Row],[Card]],U16W[],1,FALSE),0),0)</f>
        <v>78252</v>
      </c>
      <c r="P52">
        <f t="shared" si="5"/>
        <v>51</v>
      </c>
      <c r="Q52" s="3">
        <f t="shared" si="6"/>
        <v>59</v>
      </c>
      <c r="R52" s="3">
        <f t="shared" si="7"/>
        <v>53</v>
      </c>
    </row>
    <row r="53" spans="1:18" x14ac:dyDescent="0.25">
      <c r="A53" s="11">
        <v>52</v>
      </c>
      <c r="B53" s="12">
        <v>78850</v>
      </c>
      <c r="C53" s="12">
        <v>64</v>
      </c>
      <c r="D53" s="13" t="s">
        <v>154</v>
      </c>
      <c r="E53" s="13" t="s">
        <v>17</v>
      </c>
      <c r="F53" s="12">
        <v>2</v>
      </c>
      <c r="G53" s="13" t="s">
        <v>44</v>
      </c>
      <c r="H53" s="13">
        <v>51.34</v>
      </c>
      <c r="I53" s="13">
        <v>51.5</v>
      </c>
      <c r="J53" s="13" t="s">
        <v>234</v>
      </c>
      <c r="K53" s="14">
        <v>184.45</v>
      </c>
      <c r="N53">
        <f t="shared" si="4"/>
        <v>78850</v>
      </c>
      <c r="O53">
        <f>IF(AND(A53&gt;0,A53&lt;999),IFERROR(VLOOKUP(results5133[[#This Row],[Card]],U16W[],1,FALSE),0),0)</f>
        <v>78850</v>
      </c>
      <c r="P53">
        <f t="shared" si="5"/>
        <v>52</v>
      </c>
      <c r="Q53" s="3">
        <f t="shared" si="6"/>
        <v>61</v>
      </c>
      <c r="R53" s="3">
        <f t="shared" si="7"/>
        <v>52</v>
      </c>
    </row>
    <row r="54" spans="1:18" x14ac:dyDescent="0.25">
      <c r="A54" s="7">
        <v>53</v>
      </c>
      <c r="B54" s="8">
        <v>77197</v>
      </c>
      <c r="C54" s="8">
        <v>57</v>
      </c>
      <c r="D54" s="9" t="s">
        <v>141</v>
      </c>
      <c r="E54" s="9" t="s">
        <v>15</v>
      </c>
      <c r="F54" s="8">
        <v>2</v>
      </c>
      <c r="G54" s="9" t="s">
        <v>44</v>
      </c>
      <c r="H54" s="9">
        <v>50.93</v>
      </c>
      <c r="I54" s="9">
        <v>52.46</v>
      </c>
      <c r="J54" s="9" t="s">
        <v>235</v>
      </c>
      <c r="K54" s="10">
        <v>190.68</v>
      </c>
      <c r="N54">
        <f t="shared" si="4"/>
        <v>77197</v>
      </c>
      <c r="O54">
        <f>IF(AND(A54&gt;0,A54&lt;999),IFERROR(VLOOKUP(results5133[[#This Row],[Card]],U16W[],1,FALSE),0),0)</f>
        <v>77197</v>
      </c>
      <c r="P54">
        <f t="shared" si="5"/>
        <v>53</v>
      </c>
      <c r="Q54" s="3">
        <f t="shared" si="6"/>
        <v>58</v>
      </c>
      <c r="R54" s="3">
        <f t="shared" si="7"/>
        <v>57</v>
      </c>
    </row>
    <row r="55" spans="1:18" x14ac:dyDescent="0.25">
      <c r="A55" s="11">
        <v>54</v>
      </c>
      <c r="B55" s="12">
        <v>85538</v>
      </c>
      <c r="C55" s="12">
        <v>67</v>
      </c>
      <c r="D55" s="13" t="s">
        <v>149</v>
      </c>
      <c r="E55" s="13" t="s">
        <v>28</v>
      </c>
      <c r="F55" s="12">
        <v>3</v>
      </c>
      <c r="G55" s="13" t="s">
        <v>44</v>
      </c>
      <c r="H55" s="13">
        <v>51.46</v>
      </c>
      <c r="I55" s="13">
        <v>52.21</v>
      </c>
      <c r="J55" s="13" t="s">
        <v>236</v>
      </c>
      <c r="K55" s="14">
        <v>193.85</v>
      </c>
      <c r="N55">
        <f t="shared" si="4"/>
        <v>85538</v>
      </c>
      <c r="O55">
        <f>IF(AND(A55&gt;0,A55&lt;999),IFERROR(VLOOKUP(results5133[[#This Row],[Card]],U16W[],1,FALSE),0),0)</f>
        <v>85538</v>
      </c>
      <c r="P55">
        <f t="shared" si="5"/>
        <v>54</v>
      </c>
      <c r="Q55" s="3">
        <f t="shared" si="6"/>
        <v>62</v>
      </c>
      <c r="R55" s="3">
        <f t="shared" si="7"/>
        <v>56</v>
      </c>
    </row>
    <row r="56" spans="1:18" x14ac:dyDescent="0.25">
      <c r="A56" s="7">
        <v>55</v>
      </c>
      <c r="B56" s="8">
        <v>78199</v>
      </c>
      <c r="C56" s="8">
        <v>61</v>
      </c>
      <c r="D56" s="9" t="s">
        <v>137</v>
      </c>
      <c r="E56" s="9" t="s">
        <v>22</v>
      </c>
      <c r="F56" s="8">
        <v>2</v>
      </c>
      <c r="G56" s="9" t="s">
        <v>44</v>
      </c>
      <c r="H56" s="9">
        <v>51.77</v>
      </c>
      <c r="I56" s="9">
        <v>52.9</v>
      </c>
      <c r="J56" s="9" t="s">
        <v>237</v>
      </c>
      <c r="K56" s="10">
        <v>205.17</v>
      </c>
      <c r="N56">
        <f t="shared" si="4"/>
        <v>78199</v>
      </c>
      <c r="O56">
        <f>IF(AND(A56&gt;0,A56&lt;999),IFERROR(VLOOKUP(results5133[[#This Row],[Card]],U16W[],1,FALSE),0),0)</f>
        <v>78199</v>
      </c>
      <c r="P56">
        <f t="shared" si="5"/>
        <v>55</v>
      </c>
      <c r="Q56" s="3">
        <f t="shared" si="6"/>
        <v>63</v>
      </c>
      <c r="R56" s="3">
        <f t="shared" si="7"/>
        <v>58</v>
      </c>
    </row>
    <row r="57" spans="1:18" x14ac:dyDescent="0.25">
      <c r="A57" s="11">
        <v>56</v>
      </c>
      <c r="B57" s="12">
        <v>93432</v>
      </c>
      <c r="C57" s="12">
        <v>72</v>
      </c>
      <c r="D57" s="13" t="s">
        <v>162</v>
      </c>
      <c r="E57" s="13" t="s">
        <v>43</v>
      </c>
      <c r="F57" s="12">
        <v>3</v>
      </c>
      <c r="G57" s="13" t="s">
        <v>44</v>
      </c>
      <c r="H57" s="13">
        <v>52.88</v>
      </c>
      <c r="I57" s="13">
        <v>53.91</v>
      </c>
      <c r="J57" s="13" t="s">
        <v>238</v>
      </c>
      <c r="K57" s="14">
        <v>229.18</v>
      </c>
      <c r="N57">
        <f t="shared" si="4"/>
        <v>93432</v>
      </c>
      <c r="O57">
        <f>IF(AND(A57&gt;0,A57&lt;999),IFERROR(VLOOKUP(results5133[[#This Row],[Card]],U16W[],1,FALSE),0),0)</f>
        <v>93432</v>
      </c>
      <c r="P57">
        <f t="shared" si="5"/>
        <v>56</v>
      </c>
      <c r="Q57" s="3">
        <f t="shared" si="6"/>
        <v>64</v>
      </c>
      <c r="R57" s="3">
        <f t="shared" si="7"/>
        <v>59</v>
      </c>
    </row>
    <row r="58" spans="1:18" x14ac:dyDescent="0.25">
      <c r="A58" s="7">
        <v>57</v>
      </c>
      <c r="B58" s="8">
        <v>79092</v>
      </c>
      <c r="C58" s="8">
        <v>16</v>
      </c>
      <c r="D58" s="9" t="s">
        <v>174</v>
      </c>
      <c r="E58" s="9" t="s">
        <v>49</v>
      </c>
      <c r="F58" s="8">
        <v>2</v>
      </c>
      <c r="G58" s="9" t="s">
        <v>44</v>
      </c>
      <c r="H58" s="9">
        <v>53.3</v>
      </c>
      <c r="I58" s="9">
        <v>54.86</v>
      </c>
      <c r="J58" s="9" t="s">
        <v>239</v>
      </c>
      <c r="K58" s="10">
        <v>244.69</v>
      </c>
      <c r="N58">
        <f t="shared" si="4"/>
        <v>79092</v>
      </c>
      <c r="O58">
        <f>IF(AND(A58&gt;0,A58&lt;999),IFERROR(VLOOKUP(results5133[[#This Row],[Card]],U16W[],1,FALSE),0),0)</f>
        <v>79092</v>
      </c>
      <c r="P58">
        <f t="shared" si="5"/>
        <v>57</v>
      </c>
      <c r="Q58" s="3">
        <f t="shared" si="6"/>
        <v>65</v>
      </c>
      <c r="R58" s="3">
        <f t="shared" si="7"/>
        <v>61</v>
      </c>
    </row>
    <row r="59" spans="1:18" x14ac:dyDescent="0.25">
      <c r="A59" s="11">
        <v>58</v>
      </c>
      <c r="B59" s="12">
        <v>80922</v>
      </c>
      <c r="C59" s="12">
        <v>79</v>
      </c>
      <c r="D59" s="13" t="s">
        <v>240</v>
      </c>
      <c r="E59" s="13" t="s">
        <v>28</v>
      </c>
      <c r="F59" s="12">
        <v>3</v>
      </c>
      <c r="G59" s="13" t="s">
        <v>44</v>
      </c>
      <c r="H59" s="13">
        <v>53.86</v>
      </c>
      <c r="I59" s="13">
        <v>55.26</v>
      </c>
      <c r="J59" s="13" t="s">
        <v>241</v>
      </c>
      <c r="K59" s="14">
        <v>255.56</v>
      </c>
      <c r="N59">
        <f t="shared" si="4"/>
        <v>80922</v>
      </c>
      <c r="O59">
        <f>IF(AND(A59&gt;0,A59&lt;999),IFERROR(VLOOKUP(results5133[[#This Row],[Card]],U16W[],1,FALSE),0),0)</f>
        <v>80922</v>
      </c>
      <c r="P59">
        <f t="shared" si="5"/>
        <v>58</v>
      </c>
      <c r="Q59" s="3">
        <f t="shared" si="6"/>
        <v>67</v>
      </c>
      <c r="R59" s="3">
        <f t="shared" si="7"/>
        <v>62</v>
      </c>
    </row>
    <row r="60" spans="1:18" x14ac:dyDescent="0.25">
      <c r="A60" s="7">
        <v>59</v>
      </c>
      <c r="B60" s="8">
        <v>77307</v>
      </c>
      <c r="C60" s="8">
        <v>70</v>
      </c>
      <c r="D60" s="9" t="s">
        <v>168</v>
      </c>
      <c r="E60" s="9" t="s">
        <v>50</v>
      </c>
      <c r="F60" s="8">
        <v>2</v>
      </c>
      <c r="G60" s="9" t="s">
        <v>44</v>
      </c>
      <c r="H60" s="9">
        <v>56.12</v>
      </c>
      <c r="I60" s="9">
        <v>54.34</v>
      </c>
      <c r="J60" s="9" t="s">
        <v>242</v>
      </c>
      <c r="K60" s="10">
        <v>270.73</v>
      </c>
      <c r="N60">
        <f t="shared" si="4"/>
        <v>77307</v>
      </c>
      <c r="O60">
        <f>IF(AND(A60&gt;0,A60&lt;999),IFERROR(VLOOKUP(results5133[[#This Row],[Card]],U16W[],1,FALSE),0),0)</f>
        <v>77307</v>
      </c>
      <c r="P60">
        <f t="shared" si="5"/>
        <v>59</v>
      </c>
      <c r="Q60" s="3">
        <f t="shared" si="6"/>
        <v>71</v>
      </c>
      <c r="R60" s="3">
        <f t="shared" si="7"/>
        <v>60</v>
      </c>
    </row>
    <row r="61" spans="1:18" x14ac:dyDescent="0.25">
      <c r="A61" s="11">
        <v>60</v>
      </c>
      <c r="B61" s="12">
        <v>76043</v>
      </c>
      <c r="C61" s="12">
        <v>65</v>
      </c>
      <c r="D61" s="13" t="s">
        <v>164</v>
      </c>
      <c r="E61" s="13" t="s">
        <v>47</v>
      </c>
      <c r="F61" s="12">
        <v>3</v>
      </c>
      <c r="G61" s="13" t="s">
        <v>44</v>
      </c>
      <c r="H61" s="13">
        <v>53.54</v>
      </c>
      <c r="I61" s="13">
        <v>56.96</v>
      </c>
      <c r="J61" s="13" t="s">
        <v>243</v>
      </c>
      <c r="K61" s="14">
        <v>271.18</v>
      </c>
      <c r="N61">
        <f t="shared" si="4"/>
        <v>76043</v>
      </c>
      <c r="O61">
        <f>IF(AND(A61&gt;0,A61&lt;999),IFERROR(VLOOKUP(results5133[[#This Row],[Card]],U16W[],1,FALSE),0),0)</f>
        <v>76043</v>
      </c>
      <c r="P61">
        <f t="shared" si="5"/>
        <v>60</v>
      </c>
      <c r="Q61" s="3">
        <f t="shared" si="6"/>
        <v>66</v>
      </c>
      <c r="R61" s="3">
        <f t="shared" si="7"/>
        <v>64</v>
      </c>
    </row>
    <row r="62" spans="1:18" x14ac:dyDescent="0.25">
      <c r="A62" s="7">
        <v>61</v>
      </c>
      <c r="B62" s="8">
        <v>77351</v>
      </c>
      <c r="C62" s="8">
        <v>71</v>
      </c>
      <c r="D62" s="9" t="s">
        <v>170</v>
      </c>
      <c r="E62" s="9" t="s">
        <v>50</v>
      </c>
      <c r="F62" s="8">
        <v>3</v>
      </c>
      <c r="G62" s="9" t="s">
        <v>44</v>
      </c>
      <c r="H62" s="9">
        <v>56.9</v>
      </c>
      <c r="I62" s="9">
        <v>56.79</v>
      </c>
      <c r="J62" s="9" t="s">
        <v>244</v>
      </c>
      <c r="K62" s="10">
        <v>307.3</v>
      </c>
      <c r="N62">
        <f t="shared" si="4"/>
        <v>77351</v>
      </c>
      <c r="O62">
        <f>IF(AND(A62&gt;0,A62&lt;999),IFERROR(VLOOKUP(results5133[[#This Row],[Card]],U16W[],1,FALSE),0),0)</f>
        <v>77351</v>
      </c>
      <c r="P62">
        <f t="shared" si="5"/>
        <v>61</v>
      </c>
      <c r="Q62" s="3">
        <f t="shared" si="6"/>
        <v>72</v>
      </c>
      <c r="R62" s="3">
        <f t="shared" si="7"/>
        <v>63</v>
      </c>
    </row>
    <row r="63" spans="1:18" x14ac:dyDescent="0.25">
      <c r="A63" s="11">
        <v>62</v>
      </c>
      <c r="B63" s="12">
        <v>84697</v>
      </c>
      <c r="C63" s="12">
        <v>73</v>
      </c>
      <c r="D63" s="13" t="s">
        <v>166</v>
      </c>
      <c r="E63" s="13" t="s">
        <v>28</v>
      </c>
      <c r="F63" s="12">
        <v>3</v>
      </c>
      <c r="G63" s="13" t="s">
        <v>44</v>
      </c>
      <c r="H63" s="13">
        <v>56.04</v>
      </c>
      <c r="I63" s="13">
        <v>58.29</v>
      </c>
      <c r="J63" s="13" t="s">
        <v>245</v>
      </c>
      <c r="K63" s="14">
        <v>314.55</v>
      </c>
      <c r="N63">
        <f t="shared" si="4"/>
        <v>84697</v>
      </c>
      <c r="O63">
        <f>IF(AND(A63&gt;0,A63&lt;999),IFERROR(VLOOKUP(results5133[[#This Row],[Card]],U16W[],1,FALSE),0),0)</f>
        <v>84697</v>
      </c>
      <c r="P63">
        <f t="shared" si="5"/>
        <v>62</v>
      </c>
      <c r="Q63" s="3">
        <f t="shared" si="6"/>
        <v>69</v>
      </c>
      <c r="R63" s="3">
        <f t="shared" si="7"/>
        <v>65</v>
      </c>
    </row>
    <row r="64" spans="1:18" x14ac:dyDescent="0.25">
      <c r="A64" s="7">
        <v>63</v>
      </c>
      <c r="B64" s="8">
        <v>81527</v>
      </c>
      <c r="C64" s="8">
        <v>69</v>
      </c>
      <c r="D64" s="9" t="s">
        <v>172</v>
      </c>
      <c r="E64" s="9" t="s">
        <v>50</v>
      </c>
      <c r="F64" s="8">
        <v>3</v>
      </c>
      <c r="G64" s="9" t="s">
        <v>44</v>
      </c>
      <c r="H64" s="9">
        <v>56.04</v>
      </c>
      <c r="I64" s="9">
        <v>58.55</v>
      </c>
      <c r="J64" s="9" t="s">
        <v>246</v>
      </c>
      <c r="K64" s="10">
        <v>317.5</v>
      </c>
      <c r="N64">
        <f t="shared" si="4"/>
        <v>81527</v>
      </c>
      <c r="O64">
        <f>IF(AND(A64&gt;0,A64&lt;999),IFERROR(VLOOKUP(results5133[[#This Row],[Card]],U16W[],1,FALSE),0),0)</f>
        <v>81527</v>
      </c>
      <c r="P64">
        <f t="shared" si="5"/>
        <v>63</v>
      </c>
      <c r="Q64" s="3">
        <f t="shared" si="6"/>
        <v>69</v>
      </c>
      <c r="R64" s="3">
        <f t="shared" si="7"/>
        <v>66</v>
      </c>
    </row>
    <row r="65" spans="1:18" x14ac:dyDescent="0.25">
      <c r="A65" s="11">
        <v>999</v>
      </c>
      <c r="B65" s="12">
        <v>75089</v>
      </c>
      <c r="C65" s="12">
        <v>1</v>
      </c>
      <c r="D65" s="13" t="s">
        <v>57</v>
      </c>
      <c r="E65" s="13" t="s">
        <v>16</v>
      </c>
      <c r="F65" s="12">
        <v>2</v>
      </c>
      <c r="G65" s="13" t="s">
        <v>44</v>
      </c>
      <c r="H65" s="13" t="s">
        <v>31</v>
      </c>
      <c r="I65" s="13">
        <v>45.91</v>
      </c>
      <c r="J65" s="13"/>
      <c r="K65" s="14">
        <v>0</v>
      </c>
      <c r="N65">
        <f t="shared" si="4"/>
        <v>75089</v>
      </c>
      <c r="O65">
        <f>IF(AND(A65&gt;0,A65&lt;999),IFERROR(VLOOKUP(results5133[[#This Row],[Card]],U16W[],1,FALSE),0),0)</f>
        <v>0</v>
      </c>
      <c r="P65">
        <f t="shared" si="5"/>
        <v>999</v>
      </c>
      <c r="Q65" s="3">
        <f t="shared" si="6"/>
        <v>999</v>
      </c>
      <c r="R65" s="3">
        <f t="shared" si="7"/>
        <v>7</v>
      </c>
    </row>
    <row r="66" spans="1:18" x14ac:dyDescent="0.25">
      <c r="A66" s="7">
        <v>999</v>
      </c>
      <c r="B66" s="8">
        <v>75361</v>
      </c>
      <c r="C66" s="8">
        <v>7</v>
      </c>
      <c r="D66" s="9" t="s">
        <v>67</v>
      </c>
      <c r="E66" s="9" t="s">
        <v>43</v>
      </c>
      <c r="F66" s="8">
        <v>2</v>
      </c>
      <c r="G66" s="9" t="s">
        <v>44</v>
      </c>
      <c r="H66" s="9" t="s">
        <v>31</v>
      </c>
      <c r="I66" s="9">
        <v>48.62</v>
      </c>
      <c r="J66" s="9"/>
      <c r="K66" s="10">
        <v>0</v>
      </c>
      <c r="N66">
        <f t="shared" ref="N66:N80" si="8">B66</f>
        <v>75361</v>
      </c>
      <c r="O66">
        <f>IF(AND(A66&gt;0,A66&lt;999),IFERROR(VLOOKUP(results5133[[#This Row],[Card]],U16W[],1,FALSE),0),0)</f>
        <v>0</v>
      </c>
      <c r="P66">
        <f t="shared" ref="P66:P80" si="9">A66</f>
        <v>999</v>
      </c>
      <c r="Q66" s="3">
        <f t="shared" ref="Q66:Q80" si="10">IFERROR(_xlfn.RANK.EQ(H66,$H$2:$H$80,1),999)</f>
        <v>999</v>
      </c>
      <c r="R66" s="3">
        <f t="shared" ref="R66:R80" si="11">IFERROR(_xlfn.RANK.EQ(I66,$I$2:$I$80,1),999)</f>
        <v>36</v>
      </c>
    </row>
    <row r="67" spans="1:18" x14ac:dyDescent="0.25">
      <c r="A67" s="11">
        <v>999</v>
      </c>
      <c r="B67" s="12">
        <v>74601</v>
      </c>
      <c r="C67" s="12">
        <v>20</v>
      </c>
      <c r="D67" s="13" t="s">
        <v>87</v>
      </c>
      <c r="E67" s="13" t="s">
        <v>22</v>
      </c>
      <c r="F67" s="12">
        <v>2</v>
      </c>
      <c r="G67" s="13" t="s">
        <v>44</v>
      </c>
      <c r="H67" s="13" t="s">
        <v>31</v>
      </c>
      <c r="I67" s="13" t="s">
        <v>30</v>
      </c>
      <c r="J67" s="13"/>
      <c r="K67" s="14">
        <v>0</v>
      </c>
      <c r="N67">
        <f t="shared" si="8"/>
        <v>74601</v>
      </c>
      <c r="O67">
        <f>IF(AND(A67&gt;0,A67&lt;999),IFERROR(VLOOKUP(results5133[[#This Row],[Card]],U16W[],1,FALSE),0),0)</f>
        <v>0</v>
      </c>
      <c r="P67">
        <f t="shared" si="9"/>
        <v>999</v>
      </c>
      <c r="Q67" s="3">
        <f t="shared" si="10"/>
        <v>999</v>
      </c>
      <c r="R67" s="3">
        <f t="shared" si="11"/>
        <v>999</v>
      </c>
    </row>
    <row r="68" spans="1:18" x14ac:dyDescent="0.25">
      <c r="A68" s="7">
        <v>999</v>
      </c>
      <c r="B68" s="8">
        <v>80848</v>
      </c>
      <c r="C68" s="8">
        <v>29</v>
      </c>
      <c r="D68" s="9" t="s">
        <v>66</v>
      </c>
      <c r="E68" s="9" t="s">
        <v>15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8"/>
        <v>80848</v>
      </c>
      <c r="O68">
        <f>IF(AND(A68&gt;0,A68&lt;999),IFERROR(VLOOKUP(results5133[[#This Row],[Card]],U16W[],1,FALSE),0),0)</f>
        <v>0</v>
      </c>
      <c r="P68">
        <f t="shared" si="9"/>
        <v>999</v>
      </c>
      <c r="Q68" s="3">
        <f t="shared" si="10"/>
        <v>999</v>
      </c>
      <c r="R68" s="3">
        <f t="shared" si="11"/>
        <v>999</v>
      </c>
    </row>
    <row r="69" spans="1:18" x14ac:dyDescent="0.25">
      <c r="A69" s="11">
        <v>999</v>
      </c>
      <c r="B69" s="12">
        <v>78412</v>
      </c>
      <c r="C69" s="12">
        <v>47</v>
      </c>
      <c r="D69" s="13" t="s">
        <v>126</v>
      </c>
      <c r="E69" s="13" t="s">
        <v>28</v>
      </c>
      <c r="F69" s="12">
        <v>3</v>
      </c>
      <c r="G69" s="13" t="s">
        <v>44</v>
      </c>
      <c r="H69" s="13" t="s">
        <v>31</v>
      </c>
      <c r="I69" s="13" t="s">
        <v>30</v>
      </c>
      <c r="J69" s="13"/>
      <c r="K69" s="14">
        <v>0</v>
      </c>
      <c r="N69">
        <f t="shared" si="8"/>
        <v>78412</v>
      </c>
      <c r="O69">
        <f>IF(AND(A69&gt;0,A69&lt;999),IFERROR(VLOOKUP(results5133[[#This Row],[Card]],U16W[],1,FALSE),0),0)</f>
        <v>0</v>
      </c>
      <c r="P69">
        <f t="shared" si="9"/>
        <v>999</v>
      </c>
      <c r="Q69" s="3">
        <f t="shared" si="10"/>
        <v>999</v>
      </c>
      <c r="R69" s="3">
        <f t="shared" si="11"/>
        <v>999</v>
      </c>
    </row>
    <row r="70" spans="1:18" x14ac:dyDescent="0.25">
      <c r="A70" s="7">
        <v>999</v>
      </c>
      <c r="B70" s="8">
        <v>76769</v>
      </c>
      <c r="C70" s="8">
        <v>74</v>
      </c>
      <c r="D70" s="9" t="s">
        <v>85</v>
      </c>
      <c r="E70" s="9" t="s">
        <v>17</v>
      </c>
      <c r="F70" s="8">
        <v>2</v>
      </c>
      <c r="G70" s="9" t="s">
        <v>44</v>
      </c>
      <c r="H70" s="9" t="s">
        <v>31</v>
      </c>
      <c r="I70" s="9">
        <v>49.93</v>
      </c>
      <c r="J70" s="9"/>
      <c r="K70" s="10">
        <v>0</v>
      </c>
      <c r="N70">
        <f t="shared" si="8"/>
        <v>76769</v>
      </c>
      <c r="O70">
        <f>IF(AND(A70&gt;0,A70&lt;999),IFERROR(VLOOKUP(results5133[[#This Row],[Card]],U16W[],1,FALSE),0),0)</f>
        <v>0</v>
      </c>
      <c r="P70">
        <f t="shared" si="9"/>
        <v>999</v>
      </c>
      <c r="Q70" s="3">
        <f t="shared" si="10"/>
        <v>999</v>
      </c>
      <c r="R70" s="3">
        <f t="shared" si="11"/>
        <v>45</v>
      </c>
    </row>
    <row r="71" spans="1:18" x14ac:dyDescent="0.25">
      <c r="A71" s="11">
        <v>999</v>
      </c>
      <c r="B71" s="12">
        <v>75205</v>
      </c>
      <c r="C71" s="12">
        <v>78</v>
      </c>
      <c r="D71" s="13" t="s">
        <v>247</v>
      </c>
      <c r="E71" s="13" t="s">
        <v>18</v>
      </c>
      <c r="F71" s="12">
        <v>2</v>
      </c>
      <c r="G71" s="13" t="s">
        <v>44</v>
      </c>
      <c r="H71" s="13" t="s">
        <v>31</v>
      </c>
      <c r="I71" s="13" t="s">
        <v>30</v>
      </c>
      <c r="J71" s="13"/>
      <c r="K71" s="14">
        <v>0</v>
      </c>
      <c r="N71">
        <f t="shared" si="8"/>
        <v>75205</v>
      </c>
      <c r="O71">
        <f>IF(AND(A71&gt;0,A71&lt;999),IFERROR(VLOOKUP(results5133[[#This Row],[Card]],U16W[],1,FALSE),0),0)</f>
        <v>0</v>
      </c>
      <c r="P71">
        <f t="shared" si="9"/>
        <v>999</v>
      </c>
      <c r="Q71" s="3">
        <f t="shared" si="10"/>
        <v>999</v>
      </c>
      <c r="R71" s="3">
        <f t="shared" si="11"/>
        <v>999</v>
      </c>
    </row>
    <row r="72" spans="1:18" x14ac:dyDescent="0.25">
      <c r="A72" s="7">
        <v>999</v>
      </c>
      <c r="B72" s="8">
        <v>82058</v>
      </c>
      <c r="C72" s="8">
        <v>19</v>
      </c>
      <c r="D72" s="9" t="s">
        <v>83</v>
      </c>
      <c r="E72" s="9" t="s">
        <v>14</v>
      </c>
      <c r="F72" s="8">
        <v>3</v>
      </c>
      <c r="G72" s="9" t="s">
        <v>44</v>
      </c>
      <c r="H72" s="9">
        <v>46.04</v>
      </c>
      <c r="I72" s="9" t="s">
        <v>31</v>
      </c>
      <c r="J72" s="9"/>
      <c r="K72" s="10">
        <v>0</v>
      </c>
      <c r="N72">
        <f t="shared" si="8"/>
        <v>82058</v>
      </c>
      <c r="O72">
        <f>IF(AND(A72&gt;0,A72&lt;999),IFERROR(VLOOKUP(results5133[[#This Row],[Card]],U16W[],1,FALSE),0),0)</f>
        <v>0</v>
      </c>
      <c r="P72">
        <f t="shared" si="9"/>
        <v>999</v>
      </c>
      <c r="Q72" s="3">
        <f t="shared" si="10"/>
        <v>15</v>
      </c>
      <c r="R72" s="3">
        <f t="shared" si="11"/>
        <v>999</v>
      </c>
    </row>
    <row r="73" spans="1:18" x14ac:dyDescent="0.25">
      <c r="A73" s="11">
        <v>999</v>
      </c>
      <c r="B73" s="12">
        <v>74866</v>
      </c>
      <c r="C73" s="12">
        <v>28</v>
      </c>
      <c r="D73" s="13" t="s">
        <v>109</v>
      </c>
      <c r="E73" s="13" t="s">
        <v>43</v>
      </c>
      <c r="F73" s="12">
        <v>3</v>
      </c>
      <c r="G73" s="13" t="s">
        <v>44</v>
      </c>
      <c r="H73" s="13">
        <v>46.04</v>
      </c>
      <c r="I73" s="13" t="s">
        <v>31</v>
      </c>
      <c r="J73" s="13"/>
      <c r="K73" s="14">
        <v>0</v>
      </c>
      <c r="N73">
        <f t="shared" si="8"/>
        <v>74866</v>
      </c>
      <c r="O73">
        <f>IF(AND(A73&gt;0,A73&lt;999),IFERROR(VLOOKUP(results5133[[#This Row],[Card]],U16W[],1,FALSE),0),0)</f>
        <v>0</v>
      </c>
      <c r="P73">
        <f t="shared" si="9"/>
        <v>999</v>
      </c>
      <c r="Q73" s="3">
        <f t="shared" si="10"/>
        <v>15</v>
      </c>
      <c r="R73" s="3">
        <f t="shared" si="11"/>
        <v>999</v>
      </c>
    </row>
    <row r="74" spans="1:18" x14ac:dyDescent="0.25">
      <c r="A74" s="7">
        <v>999</v>
      </c>
      <c r="B74" s="8">
        <v>80880</v>
      </c>
      <c r="C74" s="8">
        <v>38</v>
      </c>
      <c r="D74" s="9" t="s">
        <v>101</v>
      </c>
      <c r="E74" s="9" t="s">
        <v>14</v>
      </c>
      <c r="F74" s="8">
        <v>3</v>
      </c>
      <c r="G74" s="9" t="s">
        <v>44</v>
      </c>
      <c r="H74" s="9">
        <v>46.55</v>
      </c>
      <c r="I74" s="9" t="s">
        <v>31</v>
      </c>
      <c r="J74" s="9"/>
      <c r="K74" s="10">
        <v>0</v>
      </c>
      <c r="N74">
        <f t="shared" si="8"/>
        <v>80880</v>
      </c>
      <c r="O74">
        <f>IF(AND(A74&gt;0,A74&lt;999),IFERROR(VLOOKUP(results5133[[#This Row],[Card]],U16W[],1,FALSE),0),0)</f>
        <v>0</v>
      </c>
      <c r="P74">
        <f t="shared" si="9"/>
        <v>999</v>
      </c>
      <c r="Q74" s="3">
        <f t="shared" si="10"/>
        <v>23</v>
      </c>
      <c r="R74" s="3">
        <f t="shared" si="11"/>
        <v>999</v>
      </c>
    </row>
    <row r="75" spans="1:18" x14ac:dyDescent="0.25">
      <c r="A75" s="11">
        <v>999</v>
      </c>
      <c r="B75" s="12">
        <v>85769</v>
      </c>
      <c r="C75" s="12">
        <v>45</v>
      </c>
      <c r="D75" s="13" t="s">
        <v>135</v>
      </c>
      <c r="E75" s="13" t="s">
        <v>14</v>
      </c>
      <c r="F75" s="12">
        <v>2</v>
      </c>
      <c r="G75" s="13" t="s">
        <v>44</v>
      </c>
      <c r="H75" s="13">
        <v>47.94</v>
      </c>
      <c r="I75" s="13" t="s">
        <v>31</v>
      </c>
      <c r="J75" s="13"/>
      <c r="K75" s="14">
        <v>0</v>
      </c>
      <c r="N75">
        <f t="shared" si="8"/>
        <v>85769</v>
      </c>
      <c r="O75">
        <f>IF(AND(A75&gt;0,A75&lt;999),IFERROR(VLOOKUP(results5133[[#This Row],[Card]],U16W[],1,FALSE),0),0)</f>
        <v>0</v>
      </c>
      <c r="P75">
        <f t="shared" si="9"/>
        <v>999</v>
      </c>
      <c r="Q75" s="3">
        <f t="shared" si="10"/>
        <v>40</v>
      </c>
      <c r="R75" s="3">
        <f t="shared" si="11"/>
        <v>999</v>
      </c>
    </row>
    <row r="76" spans="1:18" x14ac:dyDescent="0.25">
      <c r="A76" s="7">
        <v>999</v>
      </c>
      <c r="B76" s="8">
        <v>80977</v>
      </c>
      <c r="C76" s="8">
        <v>53</v>
      </c>
      <c r="D76" s="9" t="s">
        <v>248</v>
      </c>
      <c r="E76" s="9" t="s">
        <v>19</v>
      </c>
      <c r="F76" s="8">
        <v>3</v>
      </c>
      <c r="G76" s="9" t="s">
        <v>44</v>
      </c>
      <c r="H76" s="9">
        <v>51.16</v>
      </c>
      <c r="I76" s="9" t="s">
        <v>31</v>
      </c>
      <c r="J76" s="9"/>
      <c r="K76" s="10">
        <v>0</v>
      </c>
      <c r="N76">
        <f t="shared" si="8"/>
        <v>80977</v>
      </c>
      <c r="O76">
        <f>IF(AND(A76&gt;0,A76&lt;999),IFERROR(VLOOKUP(results5133[[#This Row],[Card]],U16W[],1,FALSE),0),0)</f>
        <v>0</v>
      </c>
      <c r="P76">
        <f t="shared" si="9"/>
        <v>999</v>
      </c>
      <c r="Q76" s="3">
        <f t="shared" si="10"/>
        <v>60</v>
      </c>
      <c r="R76" s="3">
        <f t="shared" si="11"/>
        <v>999</v>
      </c>
    </row>
    <row r="77" spans="1:18" x14ac:dyDescent="0.25">
      <c r="A77" s="11">
        <v>999</v>
      </c>
      <c r="B77" s="12">
        <v>77111</v>
      </c>
      <c r="C77" s="12">
        <v>59</v>
      </c>
      <c r="D77" s="13" t="s">
        <v>177</v>
      </c>
      <c r="E77" s="13" t="s">
        <v>50</v>
      </c>
      <c r="F77" s="12">
        <v>2</v>
      </c>
      <c r="G77" s="13" t="s">
        <v>44</v>
      </c>
      <c r="H77" s="13">
        <v>50.9</v>
      </c>
      <c r="I77" s="13" t="s">
        <v>31</v>
      </c>
      <c r="J77" s="13"/>
      <c r="K77" s="14">
        <v>0</v>
      </c>
      <c r="N77">
        <f t="shared" si="8"/>
        <v>77111</v>
      </c>
      <c r="O77">
        <f>IF(AND(A77&gt;0,A77&lt;999),IFERROR(VLOOKUP(results5133[[#This Row],[Card]],U16W[],1,FALSE),0),0)</f>
        <v>0</v>
      </c>
      <c r="P77">
        <f t="shared" si="9"/>
        <v>999</v>
      </c>
      <c r="Q77" s="3">
        <f t="shared" si="10"/>
        <v>57</v>
      </c>
      <c r="R77" s="3">
        <f t="shared" si="11"/>
        <v>999</v>
      </c>
    </row>
    <row r="78" spans="1:18" x14ac:dyDescent="0.25">
      <c r="A78" s="7">
        <v>999</v>
      </c>
      <c r="B78" s="8">
        <v>82059</v>
      </c>
      <c r="C78" s="8">
        <v>63</v>
      </c>
      <c r="D78" s="9" t="s">
        <v>102</v>
      </c>
      <c r="E78" s="9" t="s">
        <v>14</v>
      </c>
      <c r="F78" s="8">
        <v>3</v>
      </c>
      <c r="G78" s="9" t="s">
        <v>44</v>
      </c>
      <c r="H78" s="9">
        <v>49.7</v>
      </c>
      <c r="I78" s="9" t="s">
        <v>31</v>
      </c>
      <c r="J78" s="9"/>
      <c r="K78" s="10">
        <v>0</v>
      </c>
      <c r="N78">
        <f t="shared" si="8"/>
        <v>82059</v>
      </c>
      <c r="O78">
        <f>IF(AND(A78&gt;0,A78&lt;999),IFERROR(VLOOKUP(results5133[[#This Row],[Card]],U16W[],1,FALSE),0),0)</f>
        <v>0</v>
      </c>
      <c r="P78">
        <f t="shared" si="9"/>
        <v>999</v>
      </c>
      <c r="Q78" s="3">
        <f t="shared" si="10"/>
        <v>51</v>
      </c>
      <c r="R78" s="3">
        <f t="shared" si="11"/>
        <v>999</v>
      </c>
    </row>
    <row r="79" spans="1:18" x14ac:dyDescent="0.25">
      <c r="A79" s="11">
        <v>999</v>
      </c>
      <c r="B79" s="12">
        <v>78607</v>
      </c>
      <c r="C79" s="12">
        <v>66</v>
      </c>
      <c r="D79" s="13" t="s">
        <v>122</v>
      </c>
      <c r="E79" s="13" t="s">
        <v>20</v>
      </c>
      <c r="F79" s="12">
        <v>2</v>
      </c>
      <c r="G79" s="13" t="s">
        <v>44</v>
      </c>
      <c r="H79" s="13">
        <v>48.62</v>
      </c>
      <c r="I79" s="13" t="s">
        <v>31</v>
      </c>
      <c r="J79" s="13"/>
      <c r="K79" s="14">
        <v>0</v>
      </c>
      <c r="N79">
        <f t="shared" si="8"/>
        <v>78607</v>
      </c>
      <c r="O79">
        <f>IF(AND(A79&gt;0,A79&lt;999),IFERROR(VLOOKUP(results5133[[#This Row],[Card]],U16W[],1,FALSE),0),0)</f>
        <v>0</v>
      </c>
      <c r="P79">
        <f t="shared" si="9"/>
        <v>999</v>
      </c>
      <c r="Q79" s="3">
        <f t="shared" si="10"/>
        <v>44</v>
      </c>
      <c r="R79" s="3">
        <f t="shared" si="11"/>
        <v>999</v>
      </c>
    </row>
    <row r="80" spans="1:18" x14ac:dyDescent="0.25">
      <c r="A80" s="20">
        <v>999</v>
      </c>
      <c r="B80" s="21">
        <v>85953</v>
      </c>
      <c r="C80" s="21">
        <v>68</v>
      </c>
      <c r="D80" s="22" t="s">
        <v>178</v>
      </c>
      <c r="E80" s="22" t="s">
        <v>22</v>
      </c>
      <c r="F80" s="21">
        <v>3</v>
      </c>
      <c r="G80" s="22" t="s">
        <v>44</v>
      </c>
      <c r="H80" s="22">
        <v>54.58</v>
      </c>
      <c r="I80" s="22" t="s">
        <v>31</v>
      </c>
      <c r="J80" s="22"/>
      <c r="K80" s="23">
        <v>0</v>
      </c>
      <c r="N80">
        <f t="shared" si="8"/>
        <v>85953</v>
      </c>
      <c r="O80">
        <f>IF(AND(A80&gt;0,A80&lt;999),IFERROR(VLOOKUP(results5133[[#This Row],[Card]],U16W[],1,FALSE),0),0)</f>
        <v>0</v>
      </c>
      <c r="P80">
        <f t="shared" si="9"/>
        <v>999</v>
      </c>
      <c r="Q80" s="3">
        <f t="shared" si="10"/>
        <v>68</v>
      </c>
      <c r="R80" s="3">
        <f t="shared" si="11"/>
        <v>999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R3" sqref="R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8.140625" bestFit="1" customWidth="1"/>
    <col min="5" max="5" width="7.140625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x14ac:dyDescent="0.25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  <c r="Q1" s="30" t="s">
        <v>477</v>
      </c>
      <c r="R1" s="30" t="s">
        <v>482</v>
      </c>
    </row>
    <row r="2" spans="1:18" x14ac:dyDescent="0.25">
      <c r="A2" s="7">
        <v>1</v>
      </c>
      <c r="B2" s="8">
        <v>75750</v>
      </c>
      <c r="C2" s="8">
        <v>1</v>
      </c>
      <c r="D2" s="9" t="s">
        <v>56</v>
      </c>
      <c r="E2" s="9" t="s">
        <v>15</v>
      </c>
      <c r="F2" s="8">
        <v>2</v>
      </c>
      <c r="G2" s="9" t="s">
        <v>44</v>
      </c>
      <c r="H2" s="9">
        <v>49.99</v>
      </c>
      <c r="I2" s="9">
        <v>52.4</v>
      </c>
      <c r="J2" s="9" t="s">
        <v>252</v>
      </c>
      <c r="K2" s="10">
        <v>0</v>
      </c>
      <c r="N2">
        <f t="shared" ref="N2:N33" si="0">B2</f>
        <v>75750</v>
      </c>
      <c r="O2">
        <f>IF(AND(A2&gt;0,A2&lt;999),IFERROR(VLOOKUP(results5134[[#This Row],[Card]],U16W[],1,FALSE),0),0)</f>
        <v>75750</v>
      </c>
      <c r="P2">
        <f t="shared" ref="P2:P33" si="1">A2</f>
        <v>1</v>
      </c>
      <c r="Q2" s="3">
        <f t="shared" ref="Q2:Q33" si="2">IFERROR(_xlfn.RANK.EQ(H2,$H$2:$H$79,1),999)</f>
        <v>2</v>
      </c>
      <c r="R2" s="3">
        <f t="shared" ref="R2:R33" si="3">IFERROR(_xlfn.RANK.EQ(I2,$I$2:$I$79,1),999)</f>
        <v>2</v>
      </c>
    </row>
    <row r="3" spans="1:18" x14ac:dyDescent="0.25">
      <c r="A3" s="11">
        <v>2</v>
      </c>
      <c r="B3" s="12">
        <v>77458</v>
      </c>
      <c r="C3" s="12">
        <v>2</v>
      </c>
      <c r="D3" s="13" t="s">
        <v>54</v>
      </c>
      <c r="E3" s="13" t="s">
        <v>16</v>
      </c>
      <c r="F3" s="12">
        <v>2</v>
      </c>
      <c r="G3" s="13" t="s">
        <v>44</v>
      </c>
      <c r="H3" s="13">
        <v>49.82</v>
      </c>
      <c r="I3" s="13">
        <v>52.78</v>
      </c>
      <c r="J3" s="13" t="s">
        <v>253</v>
      </c>
      <c r="K3" s="14">
        <v>1.48</v>
      </c>
      <c r="N3">
        <f t="shared" si="0"/>
        <v>77458</v>
      </c>
      <c r="O3">
        <f>IF(AND(A3&gt;0,A3&lt;999),IFERROR(VLOOKUP(results5134[[#This Row],[Card]],U16W[],1,FALSE),0),0)</f>
        <v>77458</v>
      </c>
      <c r="P3">
        <f t="shared" si="1"/>
        <v>2</v>
      </c>
      <c r="Q3" s="3">
        <f t="shared" si="2"/>
        <v>1</v>
      </c>
      <c r="R3" s="3">
        <f t="shared" si="3"/>
        <v>3</v>
      </c>
    </row>
    <row r="4" spans="1:18" x14ac:dyDescent="0.25">
      <c r="A4" s="7">
        <v>3</v>
      </c>
      <c r="B4" s="8">
        <v>75089</v>
      </c>
      <c r="C4" s="8">
        <v>6</v>
      </c>
      <c r="D4" s="9" t="s">
        <v>57</v>
      </c>
      <c r="E4" s="9" t="s">
        <v>16</v>
      </c>
      <c r="F4" s="8">
        <v>2</v>
      </c>
      <c r="G4" s="9" t="s">
        <v>44</v>
      </c>
      <c r="H4" s="9">
        <v>51.57</v>
      </c>
      <c r="I4" s="9">
        <v>54.7</v>
      </c>
      <c r="J4" s="9" t="s">
        <v>254</v>
      </c>
      <c r="K4" s="10">
        <v>27.28</v>
      </c>
      <c r="N4">
        <f t="shared" si="0"/>
        <v>75089</v>
      </c>
      <c r="O4">
        <f>IF(AND(A4&gt;0,A4&lt;999),IFERROR(VLOOKUP(results5134[[#This Row],[Card]],U16W[],1,FALSE),0),0)</f>
        <v>75089</v>
      </c>
      <c r="P4">
        <f t="shared" si="1"/>
        <v>3</v>
      </c>
      <c r="Q4" s="3">
        <f t="shared" si="2"/>
        <v>4</v>
      </c>
      <c r="R4" s="3">
        <f t="shared" si="3"/>
        <v>9</v>
      </c>
    </row>
    <row r="5" spans="1:18" x14ac:dyDescent="0.25">
      <c r="A5" s="11">
        <v>4</v>
      </c>
      <c r="B5" s="12">
        <v>80888</v>
      </c>
      <c r="C5" s="12">
        <v>16</v>
      </c>
      <c r="D5" s="13" t="s">
        <v>61</v>
      </c>
      <c r="E5" s="13" t="s">
        <v>43</v>
      </c>
      <c r="F5" s="12">
        <v>3</v>
      </c>
      <c r="G5" s="13" t="s">
        <v>44</v>
      </c>
      <c r="H5" s="13">
        <v>51.98</v>
      </c>
      <c r="I5" s="13">
        <v>54.65</v>
      </c>
      <c r="J5" s="13" t="s">
        <v>255</v>
      </c>
      <c r="K5" s="14">
        <v>29.82</v>
      </c>
      <c r="N5">
        <f t="shared" si="0"/>
        <v>80888</v>
      </c>
      <c r="O5">
        <f>IF(AND(A5&gt;0,A5&lt;999),IFERROR(VLOOKUP(results5134[[#This Row],[Card]],U16W[],1,FALSE),0),0)</f>
        <v>80888</v>
      </c>
      <c r="P5">
        <f t="shared" si="1"/>
        <v>4</v>
      </c>
      <c r="Q5" s="3">
        <f t="shared" si="2"/>
        <v>5</v>
      </c>
      <c r="R5" s="3">
        <f t="shared" si="3"/>
        <v>8</v>
      </c>
    </row>
    <row r="6" spans="1:18" x14ac:dyDescent="0.25">
      <c r="A6" s="7">
        <v>5</v>
      </c>
      <c r="B6" s="8">
        <v>74601</v>
      </c>
      <c r="C6" s="8">
        <v>71</v>
      </c>
      <c r="D6" s="9" t="s">
        <v>87</v>
      </c>
      <c r="E6" s="9" t="s">
        <v>22</v>
      </c>
      <c r="F6" s="8">
        <v>2</v>
      </c>
      <c r="G6" s="9" t="s">
        <v>44</v>
      </c>
      <c r="H6" s="9">
        <v>52.76</v>
      </c>
      <c r="I6" s="9">
        <v>53.94</v>
      </c>
      <c r="J6" s="9" t="s">
        <v>256</v>
      </c>
      <c r="K6" s="10">
        <v>30.31</v>
      </c>
      <c r="N6">
        <f t="shared" si="0"/>
        <v>74601</v>
      </c>
      <c r="O6">
        <f>IF(AND(A6&gt;0,A6&lt;999),IFERROR(VLOOKUP(results5134[[#This Row],[Card]],U16W[],1,FALSE),0),0)</f>
        <v>74601</v>
      </c>
      <c r="P6">
        <f t="shared" si="1"/>
        <v>5</v>
      </c>
      <c r="Q6" s="3">
        <f t="shared" si="2"/>
        <v>9</v>
      </c>
      <c r="R6" s="3">
        <f t="shared" si="3"/>
        <v>5</v>
      </c>
    </row>
    <row r="7" spans="1:18" x14ac:dyDescent="0.25">
      <c r="A7" s="11">
        <v>6</v>
      </c>
      <c r="B7" s="12">
        <v>80507</v>
      </c>
      <c r="C7" s="12">
        <v>14</v>
      </c>
      <c r="D7" s="13" t="s">
        <v>74</v>
      </c>
      <c r="E7" s="13" t="s">
        <v>75</v>
      </c>
      <c r="F7" s="12">
        <v>3</v>
      </c>
      <c r="G7" s="13" t="s">
        <v>44</v>
      </c>
      <c r="H7" s="13">
        <v>51.52</v>
      </c>
      <c r="I7" s="13">
        <v>55.24</v>
      </c>
      <c r="J7" s="13" t="s">
        <v>257</v>
      </c>
      <c r="K7" s="14">
        <v>30.73</v>
      </c>
      <c r="N7">
        <f t="shared" si="0"/>
        <v>80507</v>
      </c>
      <c r="O7">
        <f>IF(AND(A7&gt;0,A7&lt;999),IFERROR(VLOOKUP(results5134[[#This Row],[Card]],U16W[],1,FALSE),0),0)</f>
        <v>80507</v>
      </c>
      <c r="P7">
        <f t="shared" si="1"/>
        <v>6</v>
      </c>
      <c r="Q7" s="3">
        <f t="shared" si="2"/>
        <v>3</v>
      </c>
      <c r="R7" s="3">
        <f t="shared" si="3"/>
        <v>14</v>
      </c>
    </row>
    <row r="8" spans="1:18" x14ac:dyDescent="0.25">
      <c r="A8" s="7">
        <v>7</v>
      </c>
      <c r="B8" s="8">
        <v>75260</v>
      </c>
      <c r="C8" s="8">
        <v>20</v>
      </c>
      <c r="D8" s="9" t="s">
        <v>64</v>
      </c>
      <c r="E8" s="9" t="s">
        <v>16</v>
      </c>
      <c r="F8" s="8">
        <v>2</v>
      </c>
      <c r="G8" s="9" t="s">
        <v>44</v>
      </c>
      <c r="H8" s="9">
        <v>53.04</v>
      </c>
      <c r="I8" s="9">
        <v>54.43</v>
      </c>
      <c r="J8" s="9" t="s">
        <v>258</v>
      </c>
      <c r="K8" s="10">
        <v>35.72</v>
      </c>
      <c r="N8">
        <f t="shared" si="0"/>
        <v>75260</v>
      </c>
      <c r="O8">
        <f>IF(AND(A8&gt;0,A8&lt;999),IFERROR(VLOOKUP(results5134[[#This Row],[Card]],U16W[],1,FALSE),0),0)</f>
        <v>75260</v>
      </c>
      <c r="P8">
        <f t="shared" si="1"/>
        <v>7</v>
      </c>
      <c r="Q8" s="3">
        <f t="shared" si="2"/>
        <v>12</v>
      </c>
      <c r="R8" s="3">
        <f t="shared" si="3"/>
        <v>7</v>
      </c>
    </row>
    <row r="9" spans="1:18" x14ac:dyDescent="0.25">
      <c r="A9" s="11">
        <v>8</v>
      </c>
      <c r="B9" s="12">
        <v>74866</v>
      </c>
      <c r="C9" s="12">
        <v>15</v>
      </c>
      <c r="D9" s="13" t="s">
        <v>109</v>
      </c>
      <c r="E9" s="13" t="s">
        <v>43</v>
      </c>
      <c r="F9" s="12">
        <v>3</v>
      </c>
      <c r="G9" s="13" t="s">
        <v>44</v>
      </c>
      <c r="H9" s="13">
        <v>52.33</v>
      </c>
      <c r="I9" s="13">
        <v>55.48</v>
      </c>
      <c r="J9" s="13" t="s">
        <v>259</v>
      </c>
      <c r="K9" s="14">
        <v>38.11</v>
      </c>
      <c r="N9">
        <f t="shared" si="0"/>
        <v>74866</v>
      </c>
      <c r="O9">
        <f>IF(AND(A9&gt;0,A9&lt;999),IFERROR(VLOOKUP(results5134[[#This Row],[Card]],U16W[],1,FALSE),0),0)</f>
        <v>74866</v>
      </c>
      <c r="P9">
        <f t="shared" si="1"/>
        <v>8</v>
      </c>
      <c r="Q9" s="3">
        <f t="shared" si="2"/>
        <v>8</v>
      </c>
      <c r="R9" s="3">
        <f t="shared" si="3"/>
        <v>15</v>
      </c>
    </row>
    <row r="10" spans="1:18" x14ac:dyDescent="0.25">
      <c r="A10" s="7">
        <v>9</v>
      </c>
      <c r="B10" s="8">
        <v>80548</v>
      </c>
      <c r="C10" s="8">
        <v>4</v>
      </c>
      <c r="D10" s="9" t="s">
        <v>108</v>
      </c>
      <c r="E10" s="9" t="s">
        <v>45</v>
      </c>
      <c r="F10" s="8">
        <v>2</v>
      </c>
      <c r="G10" s="9" t="s">
        <v>44</v>
      </c>
      <c r="H10" s="9">
        <v>52.76</v>
      </c>
      <c r="I10" s="9">
        <v>55.19</v>
      </c>
      <c r="J10" s="9" t="s">
        <v>260</v>
      </c>
      <c r="K10" s="10">
        <v>39.1</v>
      </c>
      <c r="N10">
        <f t="shared" si="0"/>
        <v>80548</v>
      </c>
      <c r="O10">
        <f>IF(AND(A10&gt;0,A10&lt;999),IFERROR(VLOOKUP(results5134[[#This Row],[Card]],U16W[],1,FALSE),0),0)</f>
        <v>80548</v>
      </c>
      <c r="P10">
        <f t="shared" si="1"/>
        <v>9</v>
      </c>
      <c r="Q10" s="3">
        <f t="shared" si="2"/>
        <v>9</v>
      </c>
      <c r="R10" s="3">
        <f t="shared" si="3"/>
        <v>13</v>
      </c>
    </row>
    <row r="11" spans="1:18" x14ac:dyDescent="0.25">
      <c r="A11" s="11">
        <v>10</v>
      </c>
      <c r="B11" s="12">
        <v>74583</v>
      </c>
      <c r="C11" s="12">
        <v>8</v>
      </c>
      <c r="D11" s="13" t="s">
        <v>79</v>
      </c>
      <c r="E11" s="13" t="s">
        <v>43</v>
      </c>
      <c r="F11" s="12">
        <v>2</v>
      </c>
      <c r="G11" s="13" t="s">
        <v>44</v>
      </c>
      <c r="H11" s="13">
        <v>52.2</v>
      </c>
      <c r="I11" s="13">
        <v>55.77</v>
      </c>
      <c r="J11" s="13" t="s">
        <v>261</v>
      </c>
      <c r="K11" s="14">
        <v>39.24</v>
      </c>
      <c r="N11">
        <f t="shared" si="0"/>
        <v>74583</v>
      </c>
      <c r="O11">
        <f>IF(AND(A11&gt;0,A11&lt;999),IFERROR(VLOOKUP(results5134[[#This Row],[Card]],U16W[],1,FALSE),0),0)</f>
        <v>74583</v>
      </c>
      <c r="P11">
        <f t="shared" si="1"/>
        <v>10</v>
      </c>
      <c r="Q11" s="3">
        <f t="shared" si="2"/>
        <v>7</v>
      </c>
      <c r="R11" s="3">
        <f t="shared" si="3"/>
        <v>19</v>
      </c>
    </row>
    <row r="12" spans="1:18" x14ac:dyDescent="0.25">
      <c r="A12" s="7">
        <v>11</v>
      </c>
      <c r="B12" s="8">
        <v>80905</v>
      </c>
      <c r="C12" s="8">
        <v>19</v>
      </c>
      <c r="D12" s="9" t="s">
        <v>62</v>
      </c>
      <c r="E12" s="9" t="s">
        <v>16</v>
      </c>
      <c r="F12" s="8">
        <v>3</v>
      </c>
      <c r="G12" s="9" t="s">
        <v>44</v>
      </c>
      <c r="H12" s="9">
        <v>53.59</v>
      </c>
      <c r="I12" s="9">
        <v>55.65</v>
      </c>
      <c r="J12" s="9" t="s">
        <v>262</v>
      </c>
      <c r="K12" s="10">
        <v>48.17</v>
      </c>
      <c r="N12">
        <f t="shared" si="0"/>
        <v>80905</v>
      </c>
      <c r="O12">
        <f>IF(AND(A12&gt;0,A12&lt;999),IFERROR(VLOOKUP(results5134[[#This Row],[Card]],U16W[],1,FALSE),0),0)</f>
        <v>80905</v>
      </c>
      <c r="P12">
        <f t="shared" si="1"/>
        <v>11</v>
      </c>
      <c r="Q12" s="3">
        <f t="shared" si="2"/>
        <v>14</v>
      </c>
      <c r="R12" s="3">
        <f t="shared" si="3"/>
        <v>17</v>
      </c>
    </row>
    <row r="13" spans="1:18" x14ac:dyDescent="0.25">
      <c r="A13" s="11">
        <v>12</v>
      </c>
      <c r="B13" s="12">
        <v>75524</v>
      </c>
      <c r="C13" s="12">
        <v>28</v>
      </c>
      <c r="D13" s="13" t="s">
        <v>160</v>
      </c>
      <c r="E13" s="13" t="s">
        <v>16</v>
      </c>
      <c r="F13" s="12">
        <v>2</v>
      </c>
      <c r="G13" s="13" t="s">
        <v>44</v>
      </c>
      <c r="H13" s="13">
        <v>54.31</v>
      </c>
      <c r="I13" s="13">
        <v>55.55</v>
      </c>
      <c r="J13" s="13" t="s">
        <v>263</v>
      </c>
      <c r="K13" s="14">
        <v>52.53</v>
      </c>
      <c r="N13">
        <f t="shared" si="0"/>
        <v>75524</v>
      </c>
      <c r="O13">
        <f>IF(AND(A13&gt;0,A13&lt;999),IFERROR(VLOOKUP(results5134[[#This Row],[Card]],U16W[],1,FALSE),0),0)</f>
        <v>75524</v>
      </c>
      <c r="P13">
        <f t="shared" si="1"/>
        <v>12</v>
      </c>
      <c r="Q13" s="3">
        <f t="shared" si="2"/>
        <v>17</v>
      </c>
      <c r="R13" s="3">
        <f t="shared" si="3"/>
        <v>16</v>
      </c>
    </row>
    <row r="14" spans="1:18" x14ac:dyDescent="0.25">
      <c r="A14" s="7">
        <v>13</v>
      </c>
      <c r="B14" s="8">
        <v>80848</v>
      </c>
      <c r="C14" s="8">
        <v>24</v>
      </c>
      <c r="D14" s="9" t="s">
        <v>66</v>
      </c>
      <c r="E14" s="9" t="s">
        <v>15</v>
      </c>
      <c r="F14" s="8">
        <v>3</v>
      </c>
      <c r="G14" s="9" t="s">
        <v>44</v>
      </c>
      <c r="H14" s="9">
        <v>53.58</v>
      </c>
      <c r="I14" s="9">
        <v>56.33</v>
      </c>
      <c r="J14" s="9" t="s">
        <v>264</v>
      </c>
      <c r="K14" s="10">
        <v>52.88</v>
      </c>
      <c r="N14">
        <f t="shared" si="0"/>
        <v>80848</v>
      </c>
      <c r="O14">
        <f>IF(AND(A14&gt;0,A14&lt;999),IFERROR(VLOOKUP(results5134[[#This Row],[Card]],U16W[],1,FALSE),0),0)</f>
        <v>80848</v>
      </c>
      <c r="P14">
        <f t="shared" si="1"/>
        <v>13</v>
      </c>
      <c r="Q14" s="3">
        <f t="shared" si="2"/>
        <v>13</v>
      </c>
      <c r="R14" s="3">
        <f t="shared" si="3"/>
        <v>21</v>
      </c>
    </row>
    <row r="15" spans="1:18" x14ac:dyDescent="0.25">
      <c r="A15" s="11">
        <v>14</v>
      </c>
      <c r="B15" s="12">
        <v>78814</v>
      </c>
      <c r="C15" s="12">
        <v>74</v>
      </c>
      <c r="D15" s="13" t="s">
        <v>73</v>
      </c>
      <c r="E15" s="13" t="s">
        <v>17</v>
      </c>
      <c r="F15" s="12">
        <v>3</v>
      </c>
      <c r="G15" s="13" t="s">
        <v>44</v>
      </c>
      <c r="H15" s="13">
        <v>55.16</v>
      </c>
      <c r="I15" s="13">
        <v>55.12</v>
      </c>
      <c r="J15" s="13" t="s">
        <v>265</v>
      </c>
      <c r="K15" s="14">
        <v>55.48</v>
      </c>
      <c r="N15">
        <f t="shared" si="0"/>
        <v>78814</v>
      </c>
      <c r="O15">
        <f>IF(AND(A15&gt;0,A15&lt;999),IFERROR(VLOOKUP(results5134[[#This Row],[Card]],U16W[],1,FALSE),0),0)</f>
        <v>78814</v>
      </c>
      <c r="P15">
        <f t="shared" si="1"/>
        <v>14</v>
      </c>
      <c r="Q15" s="3">
        <f t="shared" si="2"/>
        <v>19</v>
      </c>
      <c r="R15" s="3">
        <f t="shared" si="3"/>
        <v>12</v>
      </c>
    </row>
    <row r="16" spans="1:18" x14ac:dyDescent="0.25">
      <c r="A16" s="7">
        <v>15</v>
      </c>
      <c r="B16" s="8">
        <v>80543</v>
      </c>
      <c r="C16" s="8">
        <v>13</v>
      </c>
      <c r="D16" s="9" t="s">
        <v>113</v>
      </c>
      <c r="E16" s="9" t="s">
        <v>45</v>
      </c>
      <c r="F16" s="8">
        <v>2</v>
      </c>
      <c r="G16" s="9" t="s">
        <v>44</v>
      </c>
      <c r="H16" s="9">
        <v>54.15</v>
      </c>
      <c r="I16" s="9">
        <v>56.85</v>
      </c>
      <c r="J16" s="9" t="s">
        <v>266</v>
      </c>
      <c r="K16" s="10">
        <v>60.54</v>
      </c>
      <c r="N16">
        <f t="shared" si="0"/>
        <v>80543</v>
      </c>
      <c r="O16">
        <f>IF(AND(A16&gt;0,A16&lt;999),IFERROR(VLOOKUP(results5134[[#This Row],[Card]],U16W[],1,FALSE),0),0)</f>
        <v>80543</v>
      </c>
      <c r="P16">
        <f t="shared" si="1"/>
        <v>15</v>
      </c>
      <c r="Q16" s="3">
        <f t="shared" si="2"/>
        <v>15</v>
      </c>
      <c r="R16" s="3">
        <f t="shared" si="3"/>
        <v>24</v>
      </c>
    </row>
    <row r="17" spans="1:18" x14ac:dyDescent="0.25">
      <c r="A17" s="11">
        <v>16</v>
      </c>
      <c r="B17" s="12">
        <v>76810</v>
      </c>
      <c r="C17" s="12">
        <v>35</v>
      </c>
      <c r="D17" s="13" t="s">
        <v>114</v>
      </c>
      <c r="E17" s="13" t="s">
        <v>28</v>
      </c>
      <c r="F17" s="12">
        <v>2</v>
      </c>
      <c r="G17" s="13" t="s">
        <v>44</v>
      </c>
      <c r="H17" s="13">
        <v>54.18</v>
      </c>
      <c r="I17" s="13">
        <v>57.46</v>
      </c>
      <c r="J17" s="13" t="s">
        <v>267</v>
      </c>
      <c r="K17" s="14">
        <v>65.05</v>
      </c>
      <c r="N17">
        <f t="shared" si="0"/>
        <v>76810</v>
      </c>
      <c r="O17">
        <f>IF(AND(A17&gt;0,A17&lt;999),IFERROR(VLOOKUP(results5134[[#This Row],[Card]],U16W[],1,FALSE),0),0)</f>
        <v>76810</v>
      </c>
      <c r="P17">
        <f t="shared" si="1"/>
        <v>16</v>
      </c>
      <c r="Q17" s="3">
        <f t="shared" si="2"/>
        <v>16</v>
      </c>
      <c r="R17" s="3">
        <f t="shared" si="3"/>
        <v>30</v>
      </c>
    </row>
    <row r="18" spans="1:18" x14ac:dyDescent="0.25">
      <c r="A18" s="7">
        <v>17</v>
      </c>
      <c r="B18" s="8">
        <v>77469</v>
      </c>
      <c r="C18" s="8">
        <v>36</v>
      </c>
      <c r="D18" s="9" t="s">
        <v>92</v>
      </c>
      <c r="E18" s="9" t="s">
        <v>17</v>
      </c>
      <c r="F18" s="8">
        <v>2</v>
      </c>
      <c r="G18" s="9" t="s">
        <v>44</v>
      </c>
      <c r="H18" s="9">
        <v>54.99</v>
      </c>
      <c r="I18" s="9">
        <v>57.62</v>
      </c>
      <c r="J18" s="9" t="s">
        <v>268</v>
      </c>
      <c r="K18" s="10">
        <v>71.87</v>
      </c>
      <c r="N18">
        <f t="shared" si="0"/>
        <v>77469</v>
      </c>
      <c r="O18">
        <f>IF(AND(A18&gt;0,A18&lt;999),IFERROR(VLOOKUP(results5134[[#This Row],[Card]],U16W[],1,FALSE),0),0)</f>
        <v>77469</v>
      </c>
      <c r="P18">
        <f t="shared" si="1"/>
        <v>17</v>
      </c>
      <c r="Q18" s="3">
        <f t="shared" si="2"/>
        <v>18</v>
      </c>
      <c r="R18" s="3">
        <f t="shared" si="3"/>
        <v>32</v>
      </c>
    </row>
    <row r="19" spans="1:18" x14ac:dyDescent="0.25">
      <c r="A19" s="11">
        <v>18</v>
      </c>
      <c r="B19" s="12">
        <v>75556</v>
      </c>
      <c r="C19" s="12">
        <v>30</v>
      </c>
      <c r="D19" s="13" t="s">
        <v>119</v>
      </c>
      <c r="E19" s="13" t="s">
        <v>18</v>
      </c>
      <c r="F19" s="12">
        <v>2</v>
      </c>
      <c r="G19" s="13" t="s">
        <v>44</v>
      </c>
      <c r="H19" s="13">
        <v>56.47</v>
      </c>
      <c r="I19" s="13">
        <v>56.16</v>
      </c>
      <c r="J19" s="13" t="s">
        <v>269</v>
      </c>
      <c r="K19" s="14">
        <v>72.010000000000005</v>
      </c>
      <c r="N19">
        <f t="shared" si="0"/>
        <v>75556</v>
      </c>
      <c r="O19">
        <f>IF(AND(A19&gt;0,A19&lt;999),IFERROR(VLOOKUP(results5134[[#This Row],[Card]],U16W[],1,FALSE),0),0)</f>
        <v>75556</v>
      </c>
      <c r="P19">
        <f t="shared" si="1"/>
        <v>18</v>
      </c>
      <c r="Q19" s="3">
        <f t="shared" si="2"/>
        <v>24</v>
      </c>
      <c r="R19" s="3">
        <f t="shared" si="3"/>
        <v>20</v>
      </c>
    </row>
    <row r="20" spans="1:18" x14ac:dyDescent="0.25">
      <c r="A20" s="7">
        <v>19</v>
      </c>
      <c r="B20" s="8">
        <v>70311</v>
      </c>
      <c r="C20" s="8">
        <v>5</v>
      </c>
      <c r="D20" s="9" t="s">
        <v>91</v>
      </c>
      <c r="E20" s="9" t="s">
        <v>52</v>
      </c>
      <c r="F20" s="8">
        <v>3</v>
      </c>
      <c r="G20" s="9" t="s">
        <v>44</v>
      </c>
      <c r="H20" s="9">
        <v>59.46</v>
      </c>
      <c r="I20" s="9">
        <v>53.79</v>
      </c>
      <c r="J20" s="9" t="s">
        <v>270</v>
      </c>
      <c r="K20" s="10">
        <v>76.37</v>
      </c>
      <c r="N20">
        <f t="shared" si="0"/>
        <v>70311</v>
      </c>
      <c r="O20">
        <f>IF(AND(A20&gt;0,A20&lt;999),IFERROR(VLOOKUP(results5134[[#This Row],[Card]],U16W[],1,FALSE),0),0)</f>
        <v>70311</v>
      </c>
      <c r="P20">
        <f t="shared" si="1"/>
        <v>19</v>
      </c>
      <c r="Q20" s="3">
        <f t="shared" si="2"/>
        <v>40</v>
      </c>
      <c r="R20" s="3">
        <f t="shared" si="3"/>
        <v>4</v>
      </c>
    </row>
    <row r="21" spans="1:18" x14ac:dyDescent="0.25">
      <c r="A21" s="11">
        <v>20</v>
      </c>
      <c r="B21" s="12">
        <v>77287</v>
      </c>
      <c r="C21" s="12">
        <v>43</v>
      </c>
      <c r="D21" s="13" t="s">
        <v>118</v>
      </c>
      <c r="E21" s="13" t="s">
        <v>15</v>
      </c>
      <c r="F21" s="12">
        <v>2</v>
      </c>
      <c r="G21" s="13" t="s">
        <v>44</v>
      </c>
      <c r="H21" s="13">
        <v>56.42</v>
      </c>
      <c r="I21" s="13">
        <v>56.88</v>
      </c>
      <c r="J21" s="13" t="s">
        <v>271</v>
      </c>
      <c r="K21" s="14">
        <v>76.72</v>
      </c>
      <c r="N21">
        <f t="shared" si="0"/>
        <v>77287</v>
      </c>
      <c r="O21">
        <f>IF(AND(A21&gt;0,A21&lt;999),IFERROR(VLOOKUP(results5134[[#This Row],[Card]],U16W[],1,FALSE),0),0)</f>
        <v>77287</v>
      </c>
      <c r="P21">
        <f t="shared" si="1"/>
        <v>20</v>
      </c>
      <c r="Q21" s="3">
        <f t="shared" si="2"/>
        <v>23</v>
      </c>
      <c r="R21" s="3">
        <f t="shared" si="3"/>
        <v>25</v>
      </c>
    </row>
    <row r="22" spans="1:18" x14ac:dyDescent="0.25">
      <c r="A22" s="7">
        <v>21</v>
      </c>
      <c r="B22" s="8">
        <v>76769</v>
      </c>
      <c r="C22" s="8">
        <v>42</v>
      </c>
      <c r="D22" s="9" t="s">
        <v>85</v>
      </c>
      <c r="E22" s="9" t="s">
        <v>17</v>
      </c>
      <c r="F22" s="8">
        <v>2</v>
      </c>
      <c r="G22" s="9" t="s">
        <v>44</v>
      </c>
      <c r="H22" s="9">
        <v>56.61</v>
      </c>
      <c r="I22" s="9">
        <v>56.7</v>
      </c>
      <c r="J22" s="9" t="s">
        <v>272</v>
      </c>
      <c r="K22" s="10">
        <v>76.790000000000006</v>
      </c>
      <c r="N22">
        <f t="shared" si="0"/>
        <v>76769</v>
      </c>
      <c r="O22">
        <f>IF(AND(A22&gt;0,A22&lt;999),IFERROR(VLOOKUP(results5134[[#This Row],[Card]],U16W[],1,FALSE),0),0)</f>
        <v>76769</v>
      </c>
      <c r="P22">
        <f t="shared" si="1"/>
        <v>21</v>
      </c>
      <c r="Q22" s="3">
        <f t="shared" si="2"/>
        <v>25</v>
      </c>
      <c r="R22" s="3">
        <f t="shared" si="3"/>
        <v>23</v>
      </c>
    </row>
    <row r="23" spans="1:18" x14ac:dyDescent="0.25">
      <c r="A23" s="11">
        <v>22</v>
      </c>
      <c r="B23" s="12">
        <v>77306</v>
      </c>
      <c r="C23" s="12">
        <v>34</v>
      </c>
      <c r="D23" s="13" t="s">
        <v>143</v>
      </c>
      <c r="E23" s="13" t="s">
        <v>50</v>
      </c>
      <c r="F23" s="12">
        <v>2</v>
      </c>
      <c r="G23" s="13" t="s">
        <v>44</v>
      </c>
      <c r="H23" s="13">
        <v>56.19</v>
      </c>
      <c r="I23" s="13">
        <v>57.45</v>
      </c>
      <c r="J23" s="13" t="s">
        <v>273</v>
      </c>
      <c r="K23" s="14">
        <v>79.11</v>
      </c>
      <c r="N23">
        <f t="shared" si="0"/>
        <v>77306</v>
      </c>
      <c r="O23">
        <f>IF(AND(A23&gt;0,A23&lt;999),IFERROR(VLOOKUP(results5134[[#This Row],[Card]],U16W[],1,FALSE),0),0)</f>
        <v>77306</v>
      </c>
      <c r="P23">
        <f t="shared" si="1"/>
        <v>22</v>
      </c>
      <c r="Q23" s="3">
        <f t="shared" si="2"/>
        <v>22</v>
      </c>
      <c r="R23" s="3">
        <f t="shared" si="3"/>
        <v>29</v>
      </c>
    </row>
    <row r="24" spans="1:18" x14ac:dyDescent="0.25">
      <c r="A24" s="7">
        <v>23</v>
      </c>
      <c r="B24" s="8">
        <v>80883</v>
      </c>
      <c r="C24" s="8">
        <v>50</v>
      </c>
      <c r="D24" s="9" t="s">
        <v>104</v>
      </c>
      <c r="E24" s="9" t="s">
        <v>14</v>
      </c>
      <c r="F24" s="8">
        <v>3</v>
      </c>
      <c r="G24" s="9" t="s">
        <v>44</v>
      </c>
      <c r="H24" s="9">
        <v>56.1</v>
      </c>
      <c r="I24" s="9">
        <v>57.97</v>
      </c>
      <c r="J24" s="9" t="s">
        <v>274</v>
      </c>
      <c r="K24" s="10">
        <v>82.13</v>
      </c>
      <c r="N24">
        <f t="shared" si="0"/>
        <v>80883</v>
      </c>
      <c r="O24">
        <f>IF(AND(A24&gt;0,A24&lt;999),IFERROR(VLOOKUP(results5134[[#This Row],[Card]],U16W[],1,FALSE),0),0)</f>
        <v>80883</v>
      </c>
      <c r="P24">
        <f t="shared" si="1"/>
        <v>23</v>
      </c>
      <c r="Q24" s="3">
        <f t="shared" si="2"/>
        <v>21</v>
      </c>
      <c r="R24" s="3">
        <f t="shared" si="3"/>
        <v>34</v>
      </c>
    </row>
    <row r="25" spans="1:18" x14ac:dyDescent="0.25">
      <c r="A25" s="11">
        <v>24</v>
      </c>
      <c r="B25" s="12">
        <v>80983</v>
      </c>
      <c r="C25" s="12">
        <v>37</v>
      </c>
      <c r="D25" s="13" t="s">
        <v>99</v>
      </c>
      <c r="E25" s="13" t="s">
        <v>19</v>
      </c>
      <c r="F25" s="12">
        <v>3</v>
      </c>
      <c r="G25" s="13" t="s">
        <v>44</v>
      </c>
      <c r="H25" s="13">
        <v>55.87</v>
      </c>
      <c r="I25" s="13">
        <v>58.41</v>
      </c>
      <c r="J25" s="13" t="s">
        <v>275</v>
      </c>
      <c r="K25" s="14">
        <v>83.61</v>
      </c>
      <c r="N25">
        <f t="shared" si="0"/>
        <v>80983</v>
      </c>
      <c r="O25">
        <f>IF(AND(A25&gt;0,A25&lt;999),IFERROR(VLOOKUP(results5134[[#This Row],[Card]],U16W[],1,FALSE),0),0)</f>
        <v>80983</v>
      </c>
      <c r="P25">
        <f t="shared" si="1"/>
        <v>24</v>
      </c>
      <c r="Q25" s="3">
        <f t="shared" si="2"/>
        <v>20</v>
      </c>
      <c r="R25" s="3">
        <f t="shared" si="3"/>
        <v>36</v>
      </c>
    </row>
    <row r="26" spans="1:18" x14ac:dyDescent="0.25">
      <c r="A26" s="7">
        <v>25</v>
      </c>
      <c r="B26" s="8">
        <v>77192</v>
      </c>
      <c r="C26" s="8">
        <v>29</v>
      </c>
      <c r="D26" s="9" t="s">
        <v>97</v>
      </c>
      <c r="E26" s="9" t="s">
        <v>20</v>
      </c>
      <c r="F26" s="8">
        <v>2</v>
      </c>
      <c r="G26" s="9" t="s">
        <v>44</v>
      </c>
      <c r="H26" s="9">
        <v>57.16</v>
      </c>
      <c r="I26" s="9">
        <v>57.29</v>
      </c>
      <c r="J26" s="9" t="s">
        <v>276</v>
      </c>
      <c r="K26" s="10">
        <v>84.81</v>
      </c>
      <c r="N26">
        <f t="shared" si="0"/>
        <v>77192</v>
      </c>
      <c r="O26">
        <f>IF(AND(A26&gt;0,A26&lt;999),IFERROR(VLOOKUP(results5134[[#This Row],[Card]],U16W[],1,FALSE),0),0)</f>
        <v>77192</v>
      </c>
      <c r="P26">
        <f t="shared" si="1"/>
        <v>25</v>
      </c>
      <c r="Q26" s="3">
        <f t="shared" si="2"/>
        <v>28</v>
      </c>
      <c r="R26" s="3">
        <f t="shared" si="3"/>
        <v>28</v>
      </c>
    </row>
    <row r="27" spans="1:18" x14ac:dyDescent="0.25">
      <c r="A27" s="11">
        <v>26</v>
      </c>
      <c r="B27" s="12">
        <v>82058</v>
      </c>
      <c r="C27" s="12">
        <v>17</v>
      </c>
      <c r="D27" s="13" t="s">
        <v>83</v>
      </c>
      <c r="E27" s="13" t="s">
        <v>14</v>
      </c>
      <c r="F27" s="12">
        <v>3</v>
      </c>
      <c r="G27" s="13" t="s">
        <v>44</v>
      </c>
      <c r="H27" s="13">
        <v>58.83</v>
      </c>
      <c r="I27" s="13">
        <v>57.11</v>
      </c>
      <c r="J27" s="13" t="s">
        <v>277</v>
      </c>
      <c r="K27" s="14">
        <v>95.28</v>
      </c>
      <c r="N27">
        <f t="shared" si="0"/>
        <v>82058</v>
      </c>
      <c r="O27">
        <f>IF(AND(A27&gt;0,A27&lt;999),IFERROR(VLOOKUP(results5134[[#This Row],[Card]],U16W[],1,FALSE),0),0)</f>
        <v>82058</v>
      </c>
      <c r="P27">
        <f t="shared" si="1"/>
        <v>26</v>
      </c>
      <c r="Q27" s="3">
        <f t="shared" si="2"/>
        <v>37</v>
      </c>
      <c r="R27" s="3">
        <f t="shared" si="3"/>
        <v>26</v>
      </c>
    </row>
    <row r="28" spans="1:18" x14ac:dyDescent="0.25">
      <c r="A28" s="7">
        <v>27</v>
      </c>
      <c r="B28" s="8">
        <v>78745</v>
      </c>
      <c r="C28" s="8">
        <v>12</v>
      </c>
      <c r="D28" s="9" t="s">
        <v>80</v>
      </c>
      <c r="E28" s="9" t="s">
        <v>37</v>
      </c>
      <c r="F28" s="8">
        <v>2</v>
      </c>
      <c r="G28" s="9" t="s">
        <v>44</v>
      </c>
      <c r="H28" s="9">
        <v>57.02</v>
      </c>
      <c r="I28" s="9">
        <v>58.94</v>
      </c>
      <c r="J28" s="9" t="s">
        <v>278</v>
      </c>
      <c r="K28" s="10">
        <v>95.42</v>
      </c>
      <c r="N28">
        <f t="shared" si="0"/>
        <v>78745</v>
      </c>
      <c r="O28">
        <f>IF(AND(A28&gt;0,A28&lt;999),IFERROR(VLOOKUP(results5134[[#This Row],[Card]],U16W[],1,FALSE),0),0)</f>
        <v>78745</v>
      </c>
      <c r="P28">
        <f t="shared" si="1"/>
        <v>27</v>
      </c>
      <c r="Q28" s="3">
        <f t="shared" si="2"/>
        <v>27</v>
      </c>
      <c r="R28" s="3">
        <f t="shared" si="3"/>
        <v>37</v>
      </c>
    </row>
    <row r="29" spans="1:18" x14ac:dyDescent="0.25">
      <c r="A29" s="11">
        <v>28</v>
      </c>
      <c r="B29" s="12">
        <v>85769</v>
      </c>
      <c r="C29" s="12">
        <v>45</v>
      </c>
      <c r="D29" s="13" t="s">
        <v>135</v>
      </c>
      <c r="E29" s="13" t="s">
        <v>14</v>
      </c>
      <c r="F29" s="12">
        <v>2</v>
      </c>
      <c r="G29" s="13" t="s">
        <v>44</v>
      </c>
      <c r="H29" s="13">
        <v>56.9</v>
      </c>
      <c r="I29" s="13">
        <v>59.69</v>
      </c>
      <c r="J29" s="13" t="s">
        <v>279</v>
      </c>
      <c r="K29" s="14">
        <v>99.85</v>
      </c>
      <c r="N29">
        <f t="shared" si="0"/>
        <v>85769</v>
      </c>
      <c r="O29">
        <f>IF(AND(A29&gt;0,A29&lt;999),IFERROR(VLOOKUP(results5134[[#This Row],[Card]],U16W[],1,FALSE),0),0)</f>
        <v>85769</v>
      </c>
      <c r="P29">
        <f t="shared" si="1"/>
        <v>28</v>
      </c>
      <c r="Q29" s="3">
        <f t="shared" si="2"/>
        <v>26</v>
      </c>
      <c r="R29" s="3">
        <f t="shared" si="3"/>
        <v>39</v>
      </c>
    </row>
    <row r="30" spans="1:18" x14ac:dyDescent="0.25">
      <c r="A30" s="7">
        <v>29</v>
      </c>
      <c r="B30" s="8">
        <v>82165</v>
      </c>
      <c r="C30" s="8">
        <v>10</v>
      </c>
      <c r="D30" s="9" t="s">
        <v>123</v>
      </c>
      <c r="E30" s="9" t="s">
        <v>49</v>
      </c>
      <c r="F30" s="8">
        <v>3</v>
      </c>
      <c r="G30" s="9" t="s">
        <v>44</v>
      </c>
      <c r="H30" s="9">
        <v>57.41</v>
      </c>
      <c r="I30" s="9">
        <v>59.69</v>
      </c>
      <c r="J30" s="9" t="s">
        <v>280</v>
      </c>
      <c r="K30" s="10">
        <v>103.44</v>
      </c>
      <c r="N30">
        <f t="shared" si="0"/>
        <v>82165</v>
      </c>
      <c r="O30">
        <f>IF(AND(A30&gt;0,A30&lt;999),IFERROR(VLOOKUP(results5134[[#This Row],[Card]],U16W[],1,FALSE),0),0)</f>
        <v>82165</v>
      </c>
      <c r="P30">
        <f t="shared" si="1"/>
        <v>29</v>
      </c>
      <c r="Q30" s="3">
        <f t="shared" si="2"/>
        <v>30</v>
      </c>
      <c r="R30" s="3">
        <f t="shared" si="3"/>
        <v>39</v>
      </c>
    </row>
    <row r="31" spans="1:18" x14ac:dyDescent="0.25">
      <c r="A31" s="11">
        <v>30</v>
      </c>
      <c r="B31" s="12">
        <v>80959</v>
      </c>
      <c r="C31" s="12">
        <v>38</v>
      </c>
      <c r="D31" s="13" t="s">
        <v>130</v>
      </c>
      <c r="E31" s="13" t="s">
        <v>19</v>
      </c>
      <c r="F31" s="12">
        <v>3</v>
      </c>
      <c r="G31" s="13" t="s">
        <v>44</v>
      </c>
      <c r="H31" s="13">
        <v>57.73</v>
      </c>
      <c r="I31" s="13">
        <v>59.5</v>
      </c>
      <c r="J31" s="13" t="s">
        <v>281</v>
      </c>
      <c r="K31" s="14">
        <v>104.35</v>
      </c>
      <c r="N31">
        <f t="shared" si="0"/>
        <v>80959</v>
      </c>
      <c r="O31">
        <f>IF(AND(A31&gt;0,A31&lt;999),IFERROR(VLOOKUP(results5134[[#This Row],[Card]],U16W[],1,FALSE),0),0)</f>
        <v>80959</v>
      </c>
      <c r="P31">
        <f t="shared" si="1"/>
        <v>30</v>
      </c>
      <c r="Q31" s="3">
        <f t="shared" si="2"/>
        <v>31</v>
      </c>
      <c r="R31" s="3">
        <f t="shared" si="3"/>
        <v>38</v>
      </c>
    </row>
    <row r="32" spans="1:18" x14ac:dyDescent="0.25">
      <c r="A32" s="7">
        <v>31</v>
      </c>
      <c r="B32" s="8">
        <v>78412</v>
      </c>
      <c r="C32" s="8">
        <v>40</v>
      </c>
      <c r="D32" s="9" t="s">
        <v>126</v>
      </c>
      <c r="E32" s="9" t="s">
        <v>28</v>
      </c>
      <c r="F32" s="8">
        <v>3</v>
      </c>
      <c r="G32" s="9" t="s">
        <v>44</v>
      </c>
      <c r="H32" s="9">
        <v>57.75</v>
      </c>
      <c r="I32" s="9">
        <v>59.7</v>
      </c>
      <c r="J32" s="9" t="s">
        <v>282</v>
      </c>
      <c r="K32" s="10">
        <v>105.9</v>
      </c>
      <c r="N32">
        <f t="shared" si="0"/>
        <v>78412</v>
      </c>
      <c r="O32">
        <f>IF(AND(A32&gt;0,A32&lt;999),IFERROR(VLOOKUP(results5134[[#This Row],[Card]],U16W[],1,FALSE),0),0)</f>
        <v>78412</v>
      </c>
      <c r="P32">
        <f t="shared" si="1"/>
        <v>31</v>
      </c>
      <c r="Q32" s="3">
        <f t="shared" si="2"/>
        <v>32</v>
      </c>
      <c r="R32" s="3">
        <f t="shared" si="3"/>
        <v>41</v>
      </c>
    </row>
    <row r="33" spans="1:18" x14ac:dyDescent="0.25">
      <c r="A33" s="11">
        <v>32</v>
      </c>
      <c r="B33" s="12">
        <v>74658</v>
      </c>
      <c r="C33" s="12">
        <v>48</v>
      </c>
      <c r="D33" s="13" t="s">
        <v>132</v>
      </c>
      <c r="E33" s="13" t="s">
        <v>14</v>
      </c>
      <c r="F33" s="12">
        <v>2</v>
      </c>
      <c r="G33" s="13" t="s">
        <v>44</v>
      </c>
      <c r="H33" s="13">
        <v>58.01</v>
      </c>
      <c r="I33" s="13">
        <v>59.88</v>
      </c>
      <c r="J33" s="13" t="s">
        <v>283</v>
      </c>
      <c r="K33" s="14">
        <v>109</v>
      </c>
      <c r="N33">
        <f t="shared" si="0"/>
        <v>74658</v>
      </c>
      <c r="O33">
        <f>IF(AND(A33&gt;0,A33&lt;999),IFERROR(VLOOKUP(results5134[[#This Row],[Card]],U16W[],1,FALSE),0),0)</f>
        <v>74658</v>
      </c>
      <c r="P33">
        <f t="shared" si="1"/>
        <v>32</v>
      </c>
      <c r="Q33" s="3">
        <f t="shared" si="2"/>
        <v>33</v>
      </c>
      <c r="R33" s="3">
        <f t="shared" si="3"/>
        <v>42</v>
      </c>
    </row>
    <row r="34" spans="1:18" x14ac:dyDescent="0.25">
      <c r="A34" s="7">
        <v>33</v>
      </c>
      <c r="B34" s="8">
        <v>80972</v>
      </c>
      <c r="C34" s="8">
        <v>52</v>
      </c>
      <c r="D34" s="9" t="s">
        <v>111</v>
      </c>
      <c r="E34" s="9" t="s">
        <v>19</v>
      </c>
      <c r="F34" s="8">
        <v>3</v>
      </c>
      <c r="G34" s="9" t="s">
        <v>44</v>
      </c>
      <c r="H34" s="9">
        <v>58.4</v>
      </c>
      <c r="I34" s="9" t="s">
        <v>284</v>
      </c>
      <c r="J34" s="9" t="s">
        <v>285</v>
      </c>
      <c r="K34" s="10">
        <v>117.5</v>
      </c>
      <c r="N34">
        <f t="shared" ref="N34:N65" si="4">B34</f>
        <v>80972</v>
      </c>
      <c r="O34">
        <f>IF(AND(A34&gt;0,A34&lt;999),IFERROR(VLOOKUP(results5134[[#This Row],[Card]],U16W[],1,FALSE),0),0)</f>
        <v>80972</v>
      </c>
      <c r="P34">
        <f t="shared" ref="P34:P65" si="5">A34</f>
        <v>33</v>
      </c>
      <c r="Q34" s="3">
        <f t="shared" ref="Q34:Q65" si="6">IFERROR(_xlfn.RANK.EQ(H34,$H$2:$H$79,1),999)</f>
        <v>34</v>
      </c>
      <c r="R34" s="3">
        <f t="shared" ref="R34:R65" si="7">IFERROR(_xlfn.RANK.EQ(I34,$I$2:$I$79,1),999)</f>
        <v>999</v>
      </c>
    </row>
    <row r="35" spans="1:18" x14ac:dyDescent="0.25">
      <c r="A35" s="11">
        <v>34</v>
      </c>
      <c r="B35" s="12">
        <v>80911</v>
      </c>
      <c r="C35" s="12">
        <v>66</v>
      </c>
      <c r="D35" s="13" t="s">
        <v>152</v>
      </c>
      <c r="E35" s="13" t="s">
        <v>16</v>
      </c>
      <c r="F35" s="12">
        <v>3</v>
      </c>
      <c r="G35" s="13" t="s">
        <v>44</v>
      </c>
      <c r="H35" s="13">
        <v>59.51</v>
      </c>
      <c r="I35" s="13" t="s">
        <v>286</v>
      </c>
      <c r="J35" s="13" t="s">
        <v>287</v>
      </c>
      <c r="K35" s="14">
        <v>122.5</v>
      </c>
      <c r="N35">
        <f t="shared" si="4"/>
        <v>80911</v>
      </c>
      <c r="O35">
        <f>IF(AND(A35&gt;0,A35&lt;999),IFERROR(VLOOKUP(results5134[[#This Row],[Card]],U16W[],1,FALSE),0),0)</f>
        <v>80911</v>
      </c>
      <c r="P35">
        <f t="shared" si="5"/>
        <v>34</v>
      </c>
      <c r="Q35" s="3">
        <f t="shared" si="6"/>
        <v>41</v>
      </c>
      <c r="R35" s="3">
        <f t="shared" si="7"/>
        <v>999</v>
      </c>
    </row>
    <row r="36" spans="1:18" x14ac:dyDescent="0.25">
      <c r="A36" s="7">
        <v>35</v>
      </c>
      <c r="B36" s="8">
        <v>80895</v>
      </c>
      <c r="C36" s="8">
        <v>55</v>
      </c>
      <c r="D36" s="9" t="s">
        <v>120</v>
      </c>
      <c r="E36" s="9" t="s">
        <v>17</v>
      </c>
      <c r="F36" s="8">
        <v>3</v>
      </c>
      <c r="G36" s="9" t="s">
        <v>44</v>
      </c>
      <c r="H36" s="9">
        <v>59.62</v>
      </c>
      <c r="I36" s="9" t="s">
        <v>288</v>
      </c>
      <c r="J36" s="9" t="s">
        <v>289</v>
      </c>
      <c r="K36" s="10">
        <v>123.34</v>
      </c>
      <c r="N36">
        <f t="shared" si="4"/>
        <v>80895</v>
      </c>
      <c r="O36">
        <f>IF(AND(A36&gt;0,A36&lt;999),IFERROR(VLOOKUP(results5134[[#This Row],[Card]],U16W[],1,FALSE),0),0)</f>
        <v>80895</v>
      </c>
      <c r="P36">
        <f t="shared" si="5"/>
        <v>35</v>
      </c>
      <c r="Q36" s="3">
        <f t="shared" si="6"/>
        <v>42</v>
      </c>
      <c r="R36" s="3">
        <f t="shared" si="7"/>
        <v>999</v>
      </c>
    </row>
    <row r="37" spans="1:18" x14ac:dyDescent="0.25">
      <c r="A37" s="11">
        <v>36</v>
      </c>
      <c r="B37" s="12">
        <v>81195</v>
      </c>
      <c r="C37" s="12">
        <v>53</v>
      </c>
      <c r="D37" s="13" t="s">
        <v>176</v>
      </c>
      <c r="E37" s="13" t="s">
        <v>17</v>
      </c>
      <c r="F37" s="12">
        <v>3</v>
      </c>
      <c r="G37" s="13" t="s">
        <v>44</v>
      </c>
      <c r="H37" s="13">
        <v>58.79</v>
      </c>
      <c r="I37" s="13" t="s">
        <v>290</v>
      </c>
      <c r="J37" s="13" t="s">
        <v>291</v>
      </c>
      <c r="K37" s="14">
        <v>124.04</v>
      </c>
      <c r="N37">
        <f t="shared" si="4"/>
        <v>81195</v>
      </c>
      <c r="O37">
        <f>IF(AND(A37&gt;0,A37&lt;999),IFERROR(VLOOKUP(results5134[[#This Row],[Card]],U16W[],1,FALSE),0),0)</f>
        <v>81195</v>
      </c>
      <c r="P37">
        <f t="shared" si="5"/>
        <v>36</v>
      </c>
      <c r="Q37" s="3">
        <f t="shared" si="6"/>
        <v>35</v>
      </c>
      <c r="R37" s="3">
        <f t="shared" si="7"/>
        <v>999</v>
      </c>
    </row>
    <row r="38" spans="1:18" x14ac:dyDescent="0.25">
      <c r="A38" s="7">
        <v>37</v>
      </c>
      <c r="B38" s="8">
        <v>77254</v>
      </c>
      <c r="C38" s="8">
        <v>75</v>
      </c>
      <c r="D38" s="9" t="s">
        <v>158</v>
      </c>
      <c r="E38" s="9" t="s">
        <v>50</v>
      </c>
      <c r="F38" s="8">
        <v>2</v>
      </c>
      <c r="G38" s="9" t="s">
        <v>44</v>
      </c>
      <c r="H38" s="9">
        <v>58.88</v>
      </c>
      <c r="I38" s="9" t="s">
        <v>292</v>
      </c>
      <c r="J38" s="9" t="s">
        <v>293</v>
      </c>
      <c r="K38" s="10">
        <v>124.39</v>
      </c>
      <c r="N38">
        <f t="shared" si="4"/>
        <v>77254</v>
      </c>
      <c r="O38">
        <f>IF(AND(A38&gt;0,A38&lt;999),IFERROR(VLOOKUP(results5134[[#This Row],[Card]],U16W[],1,FALSE),0),0)</f>
        <v>77254</v>
      </c>
      <c r="P38">
        <f t="shared" si="5"/>
        <v>37</v>
      </c>
      <c r="Q38" s="3">
        <f t="shared" si="6"/>
        <v>38</v>
      </c>
      <c r="R38" s="3">
        <f t="shared" si="7"/>
        <v>999</v>
      </c>
    </row>
    <row r="39" spans="1:18" x14ac:dyDescent="0.25">
      <c r="A39" s="11">
        <v>38</v>
      </c>
      <c r="B39" s="12">
        <v>76255</v>
      </c>
      <c r="C39" s="12">
        <v>60</v>
      </c>
      <c r="D39" s="13" t="s">
        <v>116</v>
      </c>
      <c r="E39" s="13" t="s">
        <v>14</v>
      </c>
      <c r="F39" s="12">
        <v>2</v>
      </c>
      <c r="G39" s="13" t="s">
        <v>44</v>
      </c>
      <c r="H39" s="13">
        <v>59.69</v>
      </c>
      <c r="I39" s="13" t="s">
        <v>294</v>
      </c>
      <c r="J39" s="13" t="s">
        <v>295</v>
      </c>
      <c r="K39" s="14">
        <v>130.86000000000001</v>
      </c>
      <c r="N39">
        <f t="shared" si="4"/>
        <v>76255</v>
      </c>
      <c r="O39">
        <f>IF(AND(A39&gt;0,A39&lt;999),IFERROR(VLOOKUP(results5134[[#This Row],[Card]],U16W[],1,FALSE),0),0)</f>
        <v>76255</v>
      </c>
      <c r="P39">
        <f t="shared" si="5"/>
        <v>38</v>
      </c>
      <c r="Q39" s="3">
        <f t="shared" si="6"/>
        <v>43</v>
      </c>
      <c r="R39" s="3">
        <f t="shared" si="7"/>
        <v>999</v>
      </c>
    </row>
    <row r="40" spans="1:18" x14ac:dyDescent="0.25">
      <c r="A40" s="7">
        <v>39</v>
      </c>
      <c r="B40" s="8">
        <v>82059</v>
      </c>
      <c r="C40" s="8">
        <v>51</v>
      </c>
      <c r="D40" s="9" t="s">
        <v>102</v>
      </c>
      <c r="E40" s="9" t="s">
        <v>14</v>
      </c>
      <c r="F40" s="8">
        <v>3</v>
      </c>
      <c r="G40" s="9" t="s">
        <v>44</v>
      </c>
      <c r="H40" s="9">
        <v>59.79</v>
      </c>
      <c r="I40" s="9" t="s">
        <v>296</v>
      </c>
      <c r="J40" s="9" t="s">
        <v>297</v>
      </c>
      <c r="K40" s="10">
        <v>132.69</v>
      </c>
      <c r="N40">
        <f t="shared" si="4"/>
        <v>82059</v>
      </c>
      <c r="O40">
        <f>IF(AND(A40&gt;0,A40&lt;999),IFERROR(VLOOKUP(results5134[[#This Row],[Card]],U16W[],1,FALSE),0),0)</f>
        <v>82059</v>
      </c>
      <c r="P40">
        <f t="shared" si="5"/>
        <v>39</v>
      </c>
      <c r="Q40" s="3">
        <f t="shared" si="6"/>
        <v>44</v>
      </c>
      <c r="R40" s="3">
        <f t="shared" si="7"/>
        <v>999</v>
      </c>
    </row>
    <row r="41" spans="1:18" x14ac:dyDescent="0.25">
      <c r="A41" s="11">
        <v>40</v>
      </c>
      <c r="B41" s="12">
        <v>85771</v>
      </c>
      <c r="C41" s="12">
        <v>72</v>
      </c>
      <c r="D41" s="13" t="s">
        <v>134</v>
      </c>
      <c r="E41" s="13" t="s">
        <v>14</v>
      </c>
      <c r="F41" s="12">
        <v>2</v>
      </c>
      <c r="G41" s="13" t="s">
        <v>44</v>
      </c>
      <c r="H41" s="13">
        <v>59.32</v>
      </c>
      <c r="I41" s="13" t="s">
        <v>298</v>
      </c>
      <c r="J41" s="13" t="s">
        <v>299</v>
      </c>
      <c r="K41" s="14">
        <v>141.13</v>
      </c>
      <c r="N41">
        <f t="shared" si="4"/>
        <v>85771</v>
      </c>
      <c r="O41">
        <f>IF(AND(A41&gt;0,A41&lt;999),IFERROR(VLOOKUP(results5134[[#This Row],[Card]],U16W[],1,FALSE),0),0)</f>
        <v>85771</v>
      </c>
      <c r="P41">
        <f t="shared" si="5"/>
        <v>40</v>
      </c>
      <c r="Q41" s="3">
        <f t="shared" si="6"/>
        <v>39</v>
      </c>
      <c r="R41" s="3">
        <f t="shared" si="7"/>
        <v>999</v>
      </c>
    </row>
    <row r="42" spans="1:18" x14ac:dyDescent="0.25">
      <c r="A42" s="7">
        <v>41</v>
      </c>
      <c r="B42" s="8">
        <v>78850</v>
      </c>
      <c r="C42" s="8">
        <v>54</v>
      </c>
      <c r="D42" s="9" t="s">
        <v>154</v>
      </c>
      <c r="E42" s="9" t="s">
        <v>17</v>
      </c>
      <c r="F42" s="8">
        <v>2</v>
      </c>
      <c r="G42" s="9" t="s">
        <v>44</v>
      </c>
      <c r="H42" s="9" t="s">
        <v>300</v>
      </c>
      <c r="I42" s="9" t="s">
        <v>301</v>
      </c>
      <c r="J42" s="9" t="s">
        <v>302</v>
      </c>
      <c r="K42" s="10">
        <v>158.85</v>
      </c>
      <c r="N42">
        <f t="shared" si="4"/>
        <v>78850</v>
      </c>
      <c r="O42">
        <f>IF(AND(A42&gt;0,A42&lt;999),IFERROR(VLOOKUP(results5134[[#This Row],[Card]],U16W[],1,FALSE),0),0)</f>
        <v>78850</v>
      </c>
      <c r="P42">
        <f t="shared" si="5"/>
        <v>41</v>
      </c>
      <c r="Q42" s="3">
        <f t="shared" si="6"/>
        <v>999</v>
      </c>
      <c r="R42" s="3">
        <f t="shared" si="7"/>
        <v>999</v>
      </c>
    </row>
    <row r="43" spans="1:18" x14ac:dyDescent="0.25">
      <c r="A43" s="11">
        <v>42</v>
      </c>
      <c r="B43" s="12">
        <v>77111</v>
      </c>
      <c r="C43" s="12">
        <v>49</v>
      </c>
      <c r="D43" s="13" t="s">
        <v>177</v>
      </c>
      <c r="E43" s="13" t="s">
        <v>50</v>
      </c>
      <c r="F43" s="12">
        <v>2</v>
      </c>
      <c r="G43" s="13" t="s">
        <v>44</v>
      </c>
      <c r="H43" s="13" t="s">
        <v>303</v>
      </c>
      <c r="I43" s="13" t="s">
        <v>304</v>
      </c>
      <c r="J43" s="13" t="s">
        <v>305</v>
      </c>
      <c r="K43" s="14">
        <v>162.65</v>
      </c>
      <c r="N43">
        <f t="shared" si="4"/>
        <v>77111</v>
      </c>
      <c r="O43">
        <f>IF(AND(A43&gt;0,A43&lt;999),IFERROR(VLOOKUP(results5134[[#This Row],[Card]],U16W[],1,FALSE),0),0)</f>
        <v>77111</v>
      </c>
      <c r="P43">
        <f t="shared" si="5"/>
        <v>42</v>
      </c>
      <c r="Q43" s="3">
        <f t="shared" si="6"/>
        <v>999</v>
      </c>
      <c r="R43" s="3">
        <f t="shared" si="7"/>
        <v>999</v>
      </c>
    </row>
    <row r="44" spans="1:18" x14ac:dyDescent="0.25">
      <c r="A44" s="7">
        <v>43</v>
      </c>
      <c r="B44" s="8">
        <v>79092</v>
      </c>
      <c r="C44" s="8">
        <v>22</v>
      </c>
      <c r="D44" s="9" t="s">
        <v>174</v>
      </c>
      <c r="E44" s="9" t="s">
        <v>49</v>
      </c>
      <c r="F44" s="8">
        <v>2</v>
      </c>
      <c r="G44" s="9" t="s">
        <v>44</v>
      </c>
      <c r="H44" s="9" t="s">
        <v>306</v>
      </c>
      <c r="I44" s="9" t="s">
        <v>307</v>
      </c>
      <c r="J44" s="9" t="s">
        <v>308</v>
      </c>
      <c r="K44" s="10">
        <v>164.13</v>
      </c>
      <c r="N44">
        <f t="shared" si="4"/>
        <v>79092</v>
      </c>
      <c r="O44">
        <f>IF(AND(A44&gt;0,A44&lt;999),IFERROR(VLOOKUP(results5134[[#This Row],[Card]],U16W[],1,FALSE),0),0)</f>
        <v>79092</v>
      </c>
      <c r="P44">
        <f t="shared" si="5"/>
        <v>43</v>
      </c>
      <c r="Q44" s="3">
        <f t="shared" si="6"/>
        <v>999</v>
      </c>
      <c r="R44" s="3">
        <f t="shared" si="7"/>
        <v>999</v>
      </c>
    </row>
    <row r="45" spans="1:18" x14ac:dyDescent="0.25">
      <c r="A45" s="11">
        <v>44</v>
      </c>
      <c r="B45" s="12">
        <v>93432</v>
      </c>
      <c r="C45" s="12">
        <v>62</v>
      </c>
      <c r="D45" s="13" t="s">
        <v>162</v>
      </c>
      <c r="E45" s="13" t="s">
        <v>43</v>
      </c>
      <c r="F45" s="12">
        <v>3</v>
      </c>
      <c r="G45" s="13" t="s">
        <v>44</v>
      </c>
      <c r="H45" s="13" t="s">
        <v>309</v>
      </c>
      <c r="I45" s="13" t="s">
        <v>307</v>
      </c>
      <c r="J45" s="13" t="s">
        <v>310</v>
      </c>
      <c r="K45" s="14">
        <v>175.38</v>
      </c>
      <c r="N45">
        <f t="shared" si="4"/>
        <v>93432</v>
      </c>
      <c r="O45">
        <f>IF(AND(A45&gt;0,A45&lt;999),IFERROR(VLOOKUP(results5134[[#This Row],[Card]],U16W[],1,FALSE),0),0)</f>
        <v>93432</v>
      </c>
      <c r="P45">
        <f t="shared" si="5"/>
        <v>44</v>
      </c>
      <c r="Q45" s="3">
        <f t="shared" si="6"/>
        <v>999</v>
      </c>
      <c r="R45" s="3">
        <f t="shared" si="7"/>
        <v>999</v>
      </c>
    </row>
    <row r="46" spans="1:18" x14ac:dyDescent="0.25">
      <c r="A46" s="7">
        <v>45</v>
      </c>
      <c r="B46" s="8">
        <v>85538</v>
      </c>
      <c r="C46" s="8">
        <v>78</v>
      </c>
      <c r="D46" s="9" t="s">
        <v>149</v>
      </c>
      <c r="E46" s="9" t="s">
        <v>28</v>
      </c>
      <c r="F46" s="8">
        <v>3</v>
      </c>
      <c r="G46" s="9" t="s">
        <v>44</v>
      </c>
      <c r="H46" s="9" t="s">
        <v>309</v>
      </c>
      <c r="I46" s="9" t="s">
        <v>311</v>
      </c>
      <c r="J46" s="9" t="s">
        <v>312</v>
      </c>
      <c r="K46" s="10">
        <v>178.33</v>
      </c>
      <c r="N46">
        <f t="shared" si="4"/>
        <v>85538</v>
      </c>
      <c r="O46">
        <f>IF(AND(A46&gt;0,A46&lt;999),IFERROR(VLOOKUP(results5134[[#This Row],[Card]],U16W[],1,FALSE),0),0)</f>
        <v>85538</v>
      </c>
      <c r="P46">
        <f t="shared" si="5"/>
        <v>45</v>
      </c>
      <c r="Q46" s="3">
        <f t="shared" si="6"/>
        <v>999</v>
      </c>
      <c r="R46" s="3">
        <f t="shared" si="7"/>
        <v>999</v>
      </c>
    </row>
    <row r="47" spans="1:18" x14ac:dyDescent="0.25">
      <c r="A47" s="11">
        <v>46</v>
      </c>
      <c r="B47" s="12">
        <v>84697</v>
      </c>
      <c r="C47" s="12">
        <v>59</v>
      </c>
      <c r="D47" s="13" t="s">
        <v>166</v>
      </c>
      <c r="E47" s="13" t="s">
        <v>28</v>
      </c>
      <c r="F47" s="12">
        <v>3</v>
      </c>
      <c r="G47" s="13" t="s">
        <v>44</v>
      </c>
      <c r="H47" s="13" t="s">
        <v>313</v>
      </c>
      <c r="I47" s="13" t="s">
        <v>314</v>
      </c>
      <c r="J47" s="13" t="s">
        <v>315</v>
      </c>
      <c r="K47" s="14">
        <v>195.98</v>
      </c>
      <c r="N47">
        <f t="shared" si="4"/>
        <v>84697</v>
      </c>
      <c r="O47">
        <f>IF(AND(A47&gt;0,A47&lt;999),IFERROR(VLOOKUP(results5134[[#This Row],[Card]],U16W[],1,FALSE),0),0)</f>
        <v>84697</v>
      </c>
      <c r="P47">
        <f t="shared" si="5"/>
        <v>46</v>
      </c>
      <c r="Q47" s="3">
        <f t="shared" si="6"/>
        <v>999</v>
      </c>
      <c r="R47" s="3">
        <f t="shared" si="7"/>
        <v>999</v>
      </c>
    </row>
    <row r="48" spans="1:18" x14ac:dyDescent="0.25">
      <c r="A48" s="7">
        <v>47</v>
      </c>
      <c r="B48" s="8">
        <v>77197</v>
      </c>
      <c r="C48" s="8">
        <v>57</v>
      </c>
      <c r="D48" s="9" t="s">
        <v>141</v>
      </c>
      <c r="E48" s="9" t="s">
        <v>15</v>
      </c>
      <c r="F48" s="8">
        <v>2</v>
      </c>
      <c r="G48" s="9" t="s">
        <v>44</v>
      </c>
      <c r="H48" s="9" t="s">
        <v>316</v>
      </c>
      <c r="I48" s="9" t="s">
        <v>317</v>
      </c>
      <c r="J48" s="9" t="s">
        <v>318</v>
      </c>
      <c r="K48" s="10">
        <v>197.81</v>
      </c>
      <c r="N48">
        <f t="shared" si="4"/>
        <v>77197</v>
      </c>
      <c r="O48">
        <f>IF(AND(A48&gt;0,A48&lt;999),IFERROR(VLOOKUP(results5134[[#This Row],[Card]],U16W[],1,FALSE),0),0)</f>
        <v>77197</v>
      </c>
      <c r="P48">
        <f t="shared" si="5"/>
        <v>47</v>
      </c>
      <c r="Q48" s="3">
        <f t="shared" si="6"/>
        <v>999</v>
      </c>
      <c r="R48" s="3">
        <f t="shared" si="7"/>
        <v>999</v>
      </c>
    </row>
    <row r="49" spans="1:18" x14ac:dyDescent="0.25">
      <c r="A49" s="11">
        <v>48</v>
      </c>
      <c r="B49" s="12">
        <v>78199</v>
      </c>
      <c r="C49" s="12">
        <v>68</v>
      </c>
      <c r="D49" s="13" t="s">
        <v>137</v>
      </c>
      <c r="E49" s="13" t="s">
        <v>22</v>
      </c>
      <c r="F49" s="12">
        <v>2</v>
      </c>
      <c r="G49" s="13" t="s">
        <v>44</v>
      </c>
      <c r="H49" s="13" t="s">
        <v>319</v>
      </c>
      <c r="I49" s="13" t="s">
        <v>320</v>
      </c>
      <c r="J49" s="13" t="s">
        <v>321</v>
      </c>
      <c r="K49" s="14">
        <v>209.41</v>
      </c>
      <c r="N49">
        <f t="shared" si="4"/>
        <v>78199</v>
      </c>
      <c r="O49">
        <f>IF(AND(A49&gt;0,A49&lt;999),IFERROR(VLOOKUP(results5134[[#This Row],[Card]],U16W[],1,FALSE),0),0)</f>
        <v>78199</v>
      </c>
      <c r="P49">
        <f t="shared" si="5"/>
        <v>48</v>
      </c>
      <c r="Q49" s="3">
        <f t="shared" si="6"/>
        <v>999</v>
      </c>
      <c r="R49" s="3">
        <f t="shared" si="7"/>
        <v>999</v>
      </c>
    </row>
    <row r="50" spans="1:18" x14ac:dyDescent="0.25">
      <c r="A50" s="7">
        <v>49</v>
      </c>
      <c r="B50" s="8">
        <v>80922</v>
      </c>
      <c r="C50" s="8">
        <v>64</v>
      </c>
      <c r="D50" s="9" t="s">
        <v>240</v>
      </c>
      <c r="E50" s="9" t="s">
        <v>28</v>
      </c>
      <c r="F50" s="8">
        <v>3</v>
      </c>
      <c r="G50" s="9" t="s">
        <v>44</v>
      </c>
      <c r="H50" s="9" t="s">
        <v>322</v>
      </c>
      <c r="I50" s="9" t="s">
        <v>323</v>
      </c>
      <c r="J50" s="9" t="s">
        <v>324</v>
      </c>
      <c r="K50" s="10">
        <v>230.23</v>
      </c>
      <c r="N50">
        <f t="shared" si="4"/>
        <v>80922</v>
      </c>
      <c r="O50">
        <f>IF(AND(A50&gt;0,A50&lt;999),IFERROR(VLOOKUP(results5134[[#This Row],[Card]],U16W[],1,FALSE),0),0)</f>
        <v>80922</v>
      </c>
      <c r="P50">
        <f t="shared" si="5"/>
        <v>49</v>
      </c>
      <c r="Q50" s="3">
        <f t="shared" si="6"/>
        <v>999</v>
      </c>
      <c r="R50" s="3">
        <f t="shared" si="7"/>
        <v>999</v>
      </c>
    </row>
    <row r="51" spans="1:18" x14ac:dyDescent="0.25">
      <c r="A51" s="11">
        <v>50</v>
      </c>
      <c r="B51" s="12">
        <v>77307</v>
      </c>
      <c r="C51" s="12">
        <v>70</v>
      </c>
      <c r="D51" s="13" t="s">
        <v>168</v>
      </c>
      <c r="E51" s="13" t="s">
        <v>50</v>
      </c>
      <c r="F51" s="12">
        <v>2</v>
      </c>
      <c r="G51" s="13" t="s">
        <v>44</v>
      </c>
      <c r="H51" s="13" t="s">
        <v>325</v>
      </c>
      <c r="I51" s="13" t="s">
        <v>326</v>
      </c>
      <c r="J51" s="13" t="s">
        <v>327</v>
      </c>
      <c r="K51" s="14">
        <v>232.55</v>
      </c>
      <c r="N51">
        <f t="shared" si="4"/>
        <v>77307</v>
      </c>
      <c r="O51">
        <f>IF(AND(A51&gt;0,A51&lt;999),IFERROR(VLOOKUP(results5134[[#This Row],[Card]],U16W[],1,FALSE),0),0)</f>
        <v>77307</v>
      </c>
      <c r="P51">
        <f t="shared" si="5"/>
        <v>50</v>
      </c>
      <c r="Q51" s="3">
        <f t="shared" si="6"/>
        <v>999</v>
      </c>
      <c r="R51" s="3">
        <f t="shared" si="7"/>
        <v>999</v>
      </c>
    </row>
    <row r="52" spans="1:18" x14ac:dyDescent="0.25">
      <c r="A52" s="7">
        <v>51</v>
      </c>
      <c r="B52" s="8">
        <v>85953</v>
      </c>
      <c r="C52" s="8">
        <v>65</v>
      </c>
      <c r="D52" s="9" t="s">
        <v>178</v>
      </c>
      <c r="E52" s="9" t="s">
        <v>22</v>
      </c>
      <c r="F52" s="8">
        <v>3</v>
      </c>
      <c r="G52" s="9" t="s">
        <v>44</v>
      </c>
      <c r="H52" s="9" t="s">
        <v>328</v>
      </c>
      <c r="I52" s="9" t="s">
        <v>329</v>
      </c>
      <c r="J52" s="9" t="s">
        <v>330</v>
      </c>
      <c r="K52" s="10">
        <v>258.92</v>
      </c>
      <c r="N52">
        <f t="shared" si="4"/>
        <v>85953</v>
      </c>
      <c r="O52">
        <f>IF(AND(A52&gt;0,A52&lt;999),IFERROR(VLOOKUP(results5134[[#This Row],[Card]],U16W[],1,FALSE),0),0)</f>
        <v>85953</v>
      </c>
      <c r="P52">
        <f t="shared" si="5"/>
        <v>51</v>
      </c>
      <c r="Q52" s="3">
        <f t="shared" si="6"/>
        <v>999</v>
      </c>
      <c r="R52" s="3">
        <f t="shared" si="7"/>
        <v>999</v>
      </c>
    </row>
    <row r="53" spans="1:18" x14ac:dyDescent="0.25">
      <c r="A53" s="11">
        <v>52</v>
      </c>
      <c r="B53" s="12">
        <v>81527</v>
      </c>
      <c r="C53" s="12">
        <v>63</v>
      </c>
      <c r="D53" s="13" t="s">
        <v>172</v>
      </c>
      <c r="E53" s="13" t="s">
        <v>50</v>
      </c>
      <c r="F53" s="12">
        <v>3</v>
      </c>
      <c r="G53" s="13" t="s">
        <v>44</v>
      </c>
      <c r="H53" s="13" t="s">
        <v>331</v>
      </c>
      <c r="I53" s="13" t="s">
        <v>332</v>
      </c>
      <c r="J53" s="13" t="s">
        <v>333</v>
      </c>
      <c r="K53" s="14">
        <v>296.33</v>
      </c>
      <c r="N53">
        <f t="shared" si="4"/>
        <v>81527</v>
      </c>
      <c r="O53">
        <f>IF(AND(A53&gt;0,A53&lt;999),IFERROR(VLOOKUP(results5134[[#This Row],[Card]],U16W[],1,FALSE),0),0)</f>
        <v>81527</v>
      </c>
      <c r="P53">
        <f t="shared" si="5"/>
        <v>52</v>
      </c>
      <c r="Q53" s="3">
        <f t="shared" si="6"/>
        <v>999</v>
      </c>
      <c r="R53" s="3">
        <f t="shared" si="7"/>
        <v>999</v>
      </c>
    </row>
    <row r="54" spans="1:18" x14ac:dyDescent="0.25">
      <c r="A54" s="7">
        <v>999</v>
      </c>
      <c r="B54" s="8">
        <v>74768</v>
      </c>
      <c r="C54" s="8">
        <v>3</v>
      </c>
      <c r="D54" s="9" t="s">
        <v>59</v>
      </c>
      <c r="E54" s="9" t="s">
        <v>14</v>
      </c>
      <c r="F54" s="8">
        <v>2</v>
      </c>
      <c r="G54" s="9" t="s">
        <v>44</v>
      </c>
      <c r="H54" s="9" t="s">
        <v>31</v>
      </c>
      <c r="I54" s="9">
        <v>51.19</v>
      </c>
      <c r="J54" s="9"/>
      <c r="K54" s="10">
        <v>0</v>
      </c>
      <c r="N54">
        <f t="shared" si="4"/>
        <v>74768</v>
      </c>
      <c r="O54">
        <f>IF(AND(A54&gt;0,A54&lt;999),IFERROR(VLOOKUP(results5134[[#This Row],[Card]],U16W[],1,FALSE),0),0)</f>
        <v>0</v>
      </c>
      <c r="P54">
        <f t="shared" si="5"/>
        <v>999</v>
      </c>
      <c r="Q54" s="3">
        <f t="shared" si="6"/>
        <v>999</v>
      </c>
      <c r="R54" s="3">
        <f t="shared" si="7"/>
        <v>1</v>
      </c>
    </row>
    <row r="55" spans="1:18" x14ac:dyDescent="0.25">
      <c r="A55" s="11">
        <v>999</v>
      </c>
      <c r="B55" s="12">
        <v>74602</v>
      </c>
      <c r="C55" s="12">
        <v>7</v>
      </c>
      <c r="D55" s="13" t="s">
        <v>69</v>
      </c>
      <c r="E55" s="13" t="s">
        <v>22</v>
      </c>
      <c r="F55" s="12">
        <v>2</v>
      </c>
      <c r="G55" s="13" t="s">
        <v>44</v>
      </c>
      <c r="H55" s="13" t="s">
        <v>31</v>
      </c>
      <c r="I55" s="13" t="s">
        <v>30</v>
      </c>
      <c r="J55" s="13"/>
      <c r="K55" s="14">
        <v>0</v>
      </c>
      <c r="N55">
        <f t="shared" si="4"/>
        <v>74602</v>
      </c>
      <c r="O55">
        <f>IF(AND(A55&gt;0,A55&lt;999),IFERROR(VLOOKUP(results5134[[#This Row],[Card]],U16W[],1,FALSE),0),0)</f>
        <v>0</v>
      </c>
      <c r="P55">
        <f t="shared" si="5"/>
        <v>999</v>
      </c>
      <c r="Q55" s="3">
        <f t="shared" si="6"/>
        <v>999</v>
      </c>
      <c r="R55" s="3">
        <f t="shared" si="7"/>
        <v>999</v>
      </c>
    </row>
    <row r="56" spans="1:18" x14ac:dyDescent="0.25">
      <c r="A56" s="7">
        <v>999</v>
      </c>
      <c r="B56" s="8">
        <v>80540</v>
      </c>
      <c r="C56" s="8">
        <v>11</v>
      </c>
      <c r="D56" s="9" t="s">
        <v>175</v>
      </c>
      <c r="E56" s="9" t="s">
        <v>45</v>
      </c>
      <c r="F56" s="8">
        <v>3</v>
      </c>
      <c r="G56" s="9" t="s">
        <v>44</v>
      </c>
      <c r="H56" s="9" t="s">
        <v>31</v>
      </c>
      <c r="I56" s="9">
        <v>54.26</v>
      </c>
      <c r="J56" s="9"/>
      <c r="K56" s="10">
        <v>0</v>
      </c>
      <c r="N56">
        <f t="shared" si="4"/>
        <v>80540</v>
      </c>
      <c r="O56">
        <f>IF(AND(A56&gt;0,A56&lt;999),IFERROR(VLOOKUP(results5134[[#This Row],[Card]],U16W[],1,FALSE),0),0)</f>
        <v>0</v>
      </c>
      <c r="P56">
        <f t="shared" si="5"/>
        <v>999</v>
      </c>
      <c r="Q56" s="3">
        <f t="shared" si="6"/>
        <v>999</v>
      </c>
      <c r="R56" s="3">
        <f t="shared" si="7"/>
        <v>6</v>
      </c>
    </row>
    <row r="57" spans="1:18" x14ac:dyDescent="0.25">
      <c r="A57" s="11">
        <v>999</v>
      </c>
      <c r="B57" s="12">
        <v>75361</v>
      </c>
      <c r="C57" s="12">
        <v>21</v>
      </c>
      <c r="D57" s="13" t="s">
        <v>67</v>
      </c>
      <c r="E57" s="13" t="s">
        <v>43</v>
      </c>
      <c r="F57" s="12">
        <v>2</v>
      </c>
      <c r="G57" s="13" t="s">
        <v>44</v>
      </c>
      <c r="H57" s="13" t="s">
        <v>31</v>
      </c>
      <c r="I57" s="13">
        <v>55.01</v>
      </c>
      <c r="J57" s="13"/>
      <c r="K57" s="14">
        <v>0</v>
      </c>
      <c r="N57">
        <f t="shared" si="4"/>
        <v>75361</v>
      </c>
      <c r="O57">
        <f>IF(AND(A57&gt;0,A57&lt;999),IFERROR(VLOOKUP(results5134[[#This Row],[Card]],U16W[],1,FALSE),0),0)</f>
        <v>0</v>
      </c>
      <c r="P57">
        <f t="shared" si="5"/>
        <v>999</v>
      </c>
      <c r="Q57" s="3">
        <f t="shared" si="6"/>
        <v>999</v>
      </c>
      <c r="R57" s="3">
        <f t="shared" si="7"/>
        <v>11</v>
      </c>
    </row>
    <row r="58" spans="1:18" x14ac:dyDescent="0.25">
      <c r="A58" s="7">
        <v>999</v>
      </c>
      <c r="B58" s="8">
        <v>80845</v>
      </c>
      <c r="C58" s="8">
        <v>23</v>
      </c>
      <c r="D58" s="9" t="s">
        <v>77</v>
      </c>
      <c r="E58" s="9" t="s">
        <v>15</v>
      </c>
      <c r="F58" s="8">
        <v>3</v>
      </c>
      <c r="G58" s="9" t="s">
        <v>44</v>
      </c>
      <c r="H58" s="9" t="s">
        <v>31</v>
      </c>
      <c r="I58" s="9">
        <v>55.71</v>
      </c>
      <c r="J58" s="9"/>
      <c r="K58" s="10">
        <v>0</v>
      </c>
      <c r="N58">
        <f t="shared" si="4"/>
        <v>80845</v>
      </c>
      <c r="O58">
        <f>IF(AND(A58&gt;0,A58&lt;999),IFERROR(VLOOKUP(results5134[[#This Row],[Card]],U16W[],1,FALSE),0),0)</f>
        <v>0</v>
      </c>
      <c r="P58">
        <f t="shared" si="5"/>
        <v>999</v>
      </c>
      <c r="Q58" s="3">
        <f t="shared" si="6"/>
        <v>999</v>
      </c>
      <c r="R58" s="3">
        <f t="shared" si="7"/>
        <v>18</v>
      </c>
    </row>
    <row r="59" spans="1:18" x14ac:dyDescent="0.25">
      <c r="A59" s="11">
        <v>999</v>
      </c>
      <c r="B59" s="12">
        <v>78824</v>
      </c>
      <c r="C59" s="12">
        <v>25</v>
      </c>
      <c r="D59" s="13" t="s">
        <v>95</v>
      </c>
      <c r="E59" s="13" t="s">
        <v>45</v>
      </c>
      <c r="F59" s="12">
        <v>2</v>
      </c>
      <c r="G59" s="13" t="s">
        <v>44</v>
      </c>
      <c r="H59" s="13" t="s">
        <v>31</v>
      </c>
      <c r="I59" s="13">
        <v>56.52</v>
      </c>
      <c r="J59" s="13"/>
      <c r="K59" s="14">
        <v>0</v>
      </c>
      <c r="N59">
        <f t="shared" si="4"/>
        <v>78824</v>
      </c>
      <c r="O59">
        <f>IF(AND(A59&gt;0,A59&lt;999),IFERROR(VLOOKUP(results5134[[#This Row],[Card]],U16W[],1,FALSE),0),0)</f>
        <v>0</v>
      </c>
      <c r="P59">
        <f t="shared" si="5"/>
        <v>999</v>
      </c>
      <c r="Q59" s="3">
        <f t="shared" si="6"/>
        <v>999</v>
      </c>
      <c r="R59" s="3">
        <f t="shared" si="7"/>
        <v>22</v>
      </c>
    </row>
    <row r="60" spans="1:18" x14ac:dyDescent="0.25">
      <c r="A60" s="7">
        <v>999</v>
      </c>
      <c r="B60" s="8">
        <v>74981</v>
      </c>
      <c r="C60" s="8">
        <v>27</v>
      </c>
      <c r="D60" s="9" t="s">
        <v>124</v>
      </c>
      <c r="E60" s="9" t="s">
        <v>22</v>
      </c>
      <c r="F60" s="8">
        <v>2</v>
      </c>
      <c r="G60" s="9" t="s">
        <v>44</v>
      </c>
      <c r="H60" s="9" t="s">
        <v>31</v>
      </c>
      <c r="I60" s="9">
        <v>57.24</v>
      </c>
      <c r="J60" s="9"/>
      <c r="K60" s="10">
        <v>0</v>
      </c>
      <c r="N60">
        <f t="shared" si="4"/>
        <v>74981</v>
      </c>
      <c r="O60">
        <f>IF(AND(A60&gt;0,A60&lt;999),IFERROR(VLOOKUP(results5134[[#This Row],[Card]],U16W[],1,FALSE),0),0)</f>
        <v>0</v>
      </c>
      <c r="P60">
        <f t="shared" si="5"/>
        <v>999</v>
      </c>
      <c r="Q60" s="3">
        <f t="shared" si="6"/>
        <v>999</v>
      </c>
      <c r="R60" s="3">
        <f t="shared" si="7"/>
        <v>27</v>
      </c>
    </row>
    <row r="61" spans="1:18" x14ac:dyDescent="0.25">
      <c r="A61" s="11">
        <v>999</v>
      </c>
      <c r="B61" s="12">
        <v>77393</v>
      </c>
      <c r="C61" s="12">
        <v>31</v>
      </c>
      <c r="D61" s="13" t="s">
        <v>94</v>
      </c>
      <c r="E61" s="13" t="s">
        <v>20</v>
      </c>
      <c r="F61" s="12">
        <v>2</v>
      </c>
      <c r="G61" s="13" t="s">
        <v>44</v>
      </c>
      <c r="H61" s="13" t="s">
        <v>31</v>
      </c>
      <c r="I61" s="13">
        <v>58.18</v>
      </c>
      <c r="J61" s="13"/>
      <c r="K61" s="14">
        <v>0</v>
      </c>
      <c r="N61">
        <f t="shared" si="4"/>
        <v>77393</v>
      </c>
      <c r="O61">
        <f>IF(AND(A61&gt;0,A61&lt;999),IFERROR(VLOOKUP(results5134[[#This Row],[Card]],U16W[],1,FALSE),0),0)</f>
        <v>0</v>
      </c>
      <c r="P61">
        <f t="shared" si="5"/>
        <v>999</v>
      </c>
      <c r="Q61" s="3">
        <f t="shared" si="6"/>
        <v>999</v>
      </c>
      <c r="R61" s="3">
        <f t="shared" si="7"/>
        <v>35</v>
      </c>
    </row>
    <row r="62" spans="1:18" x14ac:dyDescent="0.25">
      <c r="A62" s="7">
        <v>999</v>
      </c>
      <c r="B62" s="8">
        <v>80880</v>
      </c>
      <c r="C62" s="8">
        <v>32</v>
      </c>
      <c r="D62" s="9" t="s">
        <v>101</v>
      </c>
      <c r="E62" s="9" t="s">
        <v>14</v>
      </c>
      <c r="F62" s="8">
        <v>3</v>
      </c>
      <c r="G62" s="9" t="s">
        <v>44</v>
      </c>
      <c r="H62" s="9" t="s">
        <v>31</v>
      </c>
      <c r="I62" s="9">
        <v>57.9</v>
      </c>
      <c r="J62" s="9"/>
      <c r="K62" s="10">
        <v>0</v>
      </c>
      <c r="N62">
        <f t="shared" si="4"/>
        <v>80880</v>
      </c>
      <c r="O62">
        <f>IF(AND(A62&gt;0,A62&lt;999),IFERROR(VLOOKUP(results5134[[#This Row],[Card]],U16W[],1,FALSE),0),0)</f>
        <v>0</v>
      </c>
      <c r="P62">
        <f t="shared" si="5"/>
        <v>999</v>
      </c>
      <c r="Q62" s="3">
        <f t="shared" si="6"/>
        <v>999</v>
      </c>
      <c r="R62" s="3">
        <f t="shared" si="7"/>
        <v>33</v>
      </c>
    </row>
    <row r="63" spans="1:18" x14ac:dyDescent="0.25">
      <c r="A63" s="11">
        <v>999</v>
      </c>
      <c r="B63" s="12">
        <v>78558</v>
      </c>
      <c r="C63" s="12">
        <v>39</v>
      </c>
      <c r="D63" s="13" t="s">
        <v>103</v>
      </c>
      <c r="E63" s="13" t="s">
        <v>14</v>
      </c>
      <c r="F63" s="12">
        <v>2</v>
      </c>
      <c r="G63" s="13" t="s">
        <v>44</v>
      </c>
      <c r="H63" s="13" t="s">
        <v>31</v>
      </c>
      <c r="I63" s="13" t="s">
        <v>30</v>
      </c>
      <c r="J63" s="13"/>
      <c r="K63" s="14">
        <v>0</v>
      </c>
      <c r="N63">
        <f t="shared" si="4"/>
        <v>78558</v>
      </c>
      <c r="O63">
        <f>IF(AND(A63&gt;0,A63&lt;999),IFERROR(VLOOKUP(results5134[[#This Row],[Card]],U16W[],1,FALSE),0),0)</f>
        <v>0</v>
      </c>
      <c r="P63">
        <f t="shared" si="5"/>
        <v>999</v>
      </c>
      <c r="Q63" s="3">
        <f t="shared" si="6"/>
        <v>999</v>
      </c>
      <c r="R63" s="3">
        <f t="shared" si="7"/>
        <v>999</v>
      </c>
    </row>
    <row r="64" spans="1:18" x14ac:dyDescent="0.25">
      <c r="A64" s="7">
        <v>999</v>
      </c>
      <c r="B64" s="8">
        <v>88141</v>
      </c>
      <c r="C64" s="8">
        <v>44</v>
      </c>
      <c r="D64" s="9" t="s">
        <v>150</v>
      </c>
      <c r="E64" s="9" t="s">
        <v>14</v>
      </c>
      <c r="F64" s="8">
        <v>3</v>
      </c>
      <c r="G64" s="9" t="s">
        <v>44</v>
      </c>
      <c r="H64" s="9" t="s">
        <v>31</v>
      </c>
      <c r="I64" s="9">
        <v>60.33</v>
      </c>
      <c r="J64" s="9"/>
      <c r="K64" s="10">
        <v>0</v>
      </c>
      <c r="N64">
        <f t="shared" si="4"/>
        <v>88141</v>
      </c>
      <c r="O64">
        <f>IF(AND(A64&gt;0,A64&lt;999),IFERROR(VLOOKUP(results5134[[#This Row],[Card]],U16W[],1,FALSE),0),0)</f>
        <v>0</v>
      </c>
      <c r="P64">
        <f t="shared" si="5"/>
        <v>999</v>
      </c>
      <c r="Q64" s="3">
        <f t="shared" si="6"/>
        <v>999</v>
      </c>
      <c r="R64" s="3">
        <f t="shared" si="7"/>
        <v>43</v>
      </c>
    </row>
    <row r="65" spans="1:18" x14ac:dyDescent="0.25">
      <c r="A65" s="11">
        <v>999</v>
      </c>
      <c r="B65" s="12">
        <v>76232</v>
      </c>
      <c r="C65" s="12">
        <v>46</v>
      </c>
      <c r="D65" s="13" t="s">
        <v>145</v>
      </c>
      <c r="E65" s="13" t="s">
        <v>15</v>
      </c>
      <c r="F65" s="12">
        <v>3</v>
      </c>
      <c r="G65" s="13" t="s">
        <v>44</v>
      </c>
      <c r="H65" s="13" t="s">
        <v>31</v>
      </c>
      <c r="I65" s="13">
        <v>57.57</v>
      </c>
      <c r="J65" s="13"/>
      <c r="K65" s="14">
        <v>0</v>
      </c>
      <c r="N65">
        <f t="shared" si="4"/>
        <v>76232</v>
      </c>
      <c r="O65">
        <f>IF(AND(A65&gt;0,A65&lt;999),IFERROR(VLOOKUP(results5134[[#This Row],[Card]],U16W[],1,FALSE),0),0)</f>
        <v>0</v>
      </c>
      <c r="P65">
        <f t="shared" si="5"/>
        <v>999</v>
      </c>
      <c r="Q65" s="3">
        <f t="shared" si="6"/>
        <v>999</v>
      </c>
      <c r="R65" s="3">
        <f t="shared" si="7"/>
        <v>31</v>
      </c>
    </row>
    <row r="66" spans="1:18" x14ac:dyDescent="0.25">
      <c r="A66" s="7">
        <v>999</v>
      </c>
      <c r="B66" s="8">
        <v>80977</v>
      </c>
      <c r="C66" s="8">
        <v>47</v>
      </c>
      <c r="D66" s="9" t="s">
        <v>248</v>
      </c>
      <c r="E66" s="9" t="s">
        <v>19</v>
      </c>
      <c r="F66" s="8">
        <v>3</v>
      </c>
      <c r="G66" s="9" t="s">
        <v>44</v>
      </c>
      <c r="H66" s="9" t="s">
        <v>31</v>
      </c>
      <c r="I66" s="9">
        <v>62.66</v>
      </c>
      <c r="J66" s="9"/>
      <c r="K66" s="10">
        <v>0</v>
      </c>
      <c r="N66">
        <f t="shared" ref="N66:N79" si="8">B66</f>
        <v>80977</v>
      </c>
      <c r="O66">
        <f>IF(AND(A66&gt;0,A66&lt;999),IFERROR(VLOOKUP(results5134[[#This Row],[Card]],U16W[],1,FALSE),0),0)</f>
        <v>0</v>
      </c>
      <c r="P66">
        <f t="shared" ref="P66:P79" si="9">A66</f>
        <v>999</v>
      </c>
      <c r="Q66" s="3">
        <f t="shared" ref="Q66:Q79" si="10">IFERROR(_xlfn.RANK.EQ(H66,$H$2:$H$79,1),999)</f>
        <v>999</v>
      </c>
      <c r="R66" s="3">
        <f t="shared" ref="R66:R79" si="11">IFERROR(_xlfn.RANK.EQ(I66,$I$2:$I$79,1),999)</f>
        <v>45</v>
      </c>
    </row>
    <row r="67" spans="1:18" x14ac:dyDescent="0.25">
      <c r="A67" s="11">
        <v>999</v>
      </c>
      <c r="B67" s="12">
        <v>78252</v>
      </c>
      <c r="C67" s="12">
        <v>58</v>
      </c>
      <c r="D67" s="13" t="s">
        <v>232</v>
      </c>
      <c r="E67" s="13" t="s">
        <v>18</v>
      </c>
      <c r="F67" s="12">
        <v>2</v>
      </c>
      <c r="G67" s="13" t="s">
        <v>44</v>
      </c>
      <c r="H67" s="13" t="s">
        <v>31</v>
      </c>
      <c r="I67" s="13">
        <v>64.489999999999995</v>
      </c>
      <c r="J67" s="13"/>
      <c r="K67" s="14">
        <v>0</v>
      </c>
      <c r="N67">
        <f t="shared" si="8"/>
        <v>78252</v>
      </c>
      <c r="O67">
        <f>IF(AND(A67&gt;0,A67&lt;999),IFERROR(VLOOKUP(results5134[[#This Row],[Card]],U16W[],1,FALSE),0),0)</f>
        <v>0</v>
      </c>
      <c r="P67">
        <f t="shared" si="9"/>
        <v>999</v>
      </c>
      <c r="Q67" s="3">
        <f t="shared" si="10"/>
        <v>999</v>
      </c>
      <c r="R67" s="3">
        <f t="shared" si="11"/>
        <v>46</v>
      </c>
    </row>
    <row r="68" spans="1:18" x14ac:dyDescent="0.25">
      <c r="A68" s="7">
        <v>999</v>
      </c>
      <c r="B68" s="8">
        <v>77351</v>
      </c>
      <c r="C68" s="8">
        <v>67</v>
      </c>
      <c r="D68" s="9" t="s">
        <v>170</v>
      </c>
      <c r="E68" s="9" t="s">
        <v>50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8"/>
        <v>77351</v>
      </c>
      <c r="O68">
        <f>IF(AND(A68&gt;0,A68&lt;999),IFERROR(VLOOKUP(results5134[[#This Row],[Card]],U16W[],1,FALSE),0),0)</f>
        <v>0</v>
      </c>
      <c r="P68">
        <f t="shared" si="9"/>
        <v>999</v>
      </c>
      <c r="Q68" s="3">
        <f t="shared" si="10"/>
        <v>999</v>
      </c>
      <c r="R68" s="3">
        <f t="shared" si="11"/>
        <v>999</v>
      </c>
    </row>
    <row r="69" spans="1:18" x14ac:dyDescent="0.25">
      <c r="A69" s="11">
        <v>999</v>
      </c>
      <c r="B69" s="12">
        <v>81556</v>
      </c>
      <c r="C69" s="12">
        <v>76</v>
      </c>
      <c r="D69" s="13" t="s">
        <v>179</v>
      </c>
      <c r="E69" s="13" t="s">
        <v>19</v>
      </c>
      <c r="F69" s="12">
        <v>3</v>
      </c>
      <c r="G69" s="13" t="s">
        <v>44</v>
      </c>
      <c r="H69" s="13" t="s">
        <v>31</v>
      </c>
      <c r="I69" s="13" t="s">
        <v>30</v>
      </c>
      <c r="J69" s="13"/>
      <c r="K69" s="14">
        <v>0</v>
      </c>
      <c r="N69">
        <f t="shared" si="8"/>
        <v>81556</v>
      </c>
      <c r="O69">
        <f>IF(AND(A69&gt;0,A69&lt;999),IFERROR(VLOOKUP(results5134[[#This Row],[Card]],U16W[],1,FALSE),0),0)</f>
        <v>0</v>
      </c>
      <c r="P69">
        <f t="shared" si="9"/>
        <v>999</v>
      </c>
      <c r="Q69" s="3">
        <f t="shared" si="10"/>
        <v>999</v>
      </c>
      <c r="R69" s="3">
        <f t="shared" si="11"/>
        <v>999</v>
      </c>
    </row>
    <row r="70" spans="1:18" x14ac:dyDescent="0.25">
      <c r="A70" s="7">
        <v>999</v>
      </c>
      <c r="B70" s="8">
        <v>81176</v>
      </c>
      <c r="C70" s="8">
        <v>77</v>
      </c>
      <c r="D70" s="9" t="s">
        <v>71</v>
      </c>
      <c r="E70" s="9" t="s">
        <v>16</v>
      </c>
      <c r="F70" s="8">
        <v>3</v>
      </c>
      <c r="G70" s="9" t="s">
        <v>44</v>
      </c>
      <c r="H70" s="9" t="s">
        <v>31</v>
      </c>
      <c r="I70" s="9">
        <v>54.95</v>
      </c>
      <c r="J70" s="9"/>
      <c r="K70" s="10">
        <v>0</v>
      </c>
      <c r="N70">
        <f t="shared" si="8"/>
        <v>81176</v>
      </c>
      <c r="O70">
        <f>IF(AND(A70&gt;0,A70&lt;999),IFERROR(VLOOKUP(results5134[[#This Row],[Card]],U16W[],1,FALSE),0),0)</f>
        <v>0</v>
      </c>
      <c r="P70">
        <f t="shared" si="9"/>
        <v>999</v>
      </c>
      <c r="Q70" s="3">
        <f t="shared" si="10"/>
        <v>999</v>
      </c>
      <c r="R70" s="3">
        <f t="shared" si="11"/>
        <v>10</v>
      </c>
    </row>
    <row r="71" spans="1:18" x14ac:dyDescent="0.25">
      <c r="A71" s="11">
        <v>999</v>
      </c>
      <c r="B71" s="12">
        <v>80504</v>
      </c>
      <c r="C71" s="12">
        <v>18</v>
      </c>
      <c r="D71" s="13" t="s">
        <v>156</v>
      </c>
      <c r="E71" s="13" t="s">
        <v>75</v>
      </c>
      <c r="F71" s="12">
        <v>3</v>
      </c>
      <c r="G71" s="13" t="s">
        <v>44</v>
      </c>
      <c r="H71" s="13" t="s">
        <v>334</v>
      </c>
      <c r="I71" s="13">
        <v>60.57</v>
      </c>
      <c r="J71" s="13"/>
      <c r="K71" s="14">
        <v>0</v>
      </c>
      <c r="N71">
        <f t="shared" si="8"/>
        <v>80504</v>
      </c>
      <c r="O71">
        <f>IF(AND(A71&gt;0,A71&lt;999),IFERROR(VLOOKUP(results5134[[#This Row],[Card]],U16W[],1,FALSE),0),0)</f>
        <v>0</v>
      </c>
      <c r="P71">
        <f t="shared" si="9"/>
        <v>999</v>
      </c>
      <c r="Q71" s="3">
        <f t="shared" si="10"/>
        <v>999</v>
      </c>
      <c r="R71" s="3">
        <f t="shared" si="11"/>
        <v>44</v>
      </c>
    </row>
    <row r="72" spans="1:18" x14ac:dyDescent="0.25">
      <c r="A72" s="7">
        <v>999</v>
      </c>
      <c r="B72" s="8">
        <v>81725</v>
      </c>
      <c r="C72" s="8">
        <v>33</v>
      </c>
      <c r="D72" s="9" t="s">
        <v>82</v>
      </c>
      <c r="E72" s="9" t="s">
        <v>15</v>
      </c>
      <c r="F72" s="8">
        <v>3</v>
      </c>
      <c r="G72" s="9" t="s">
        <v>44</v>
      </c>
      <c r="H72" s="9" t="s">
        <v>334</v>
      </c>
      <c r="I72" s="9" t="s">
        <v>30</v>
      </c>
      <c r="J72" s="9"/>
      <c r="K72" s="10">
        <v>0</v>
      </c>
      <c r="N72">
        <f t="shared" si="8"/>
        <v>81725</v>
      </c>
      <c r="O72">
        <f>IF(AND(A72&gt;0,A72&lt;999),IFERROR(VLOOKUP(results5134[[#This Row],[Card]],U16W[],1,FALSE),0),0)</f>
        <v>0</v>
      </c>
      <c r="P72">
        <f t="shared" si="9"/>
        <v>999</v>
      </c>
      <c r="Q72" s="3">
        <f t="shared" si="10"/>
        <v>999</v>
      </c>
      <c r="R72" s="3">
        <f t="shared" si="11"/>
        <v>999</v>
      </c>
    </row>
    <row r="73" spans="1:18" x14ac:dyDescent="0.25">
      <c r="A73" s="11">
        <v>999</v>
      </c>
      <c r="B73" s="12">
        <v>81174</v>
      </c>
      <c r="C73" s="12">
        <v>9</v>
      </c>
      <c r="D73" s="13" t="s">
        <v>106</v>
      </c>
      <c r="E73" s="13" t="s">
        <v>16</v>
      </c>
      <c r="F73" s="12">
        <v>3</v>
      </c>
      <c r="G73" s="13" t="s">
        <v>44</v>
      </c>
      <c r="H73" s="13">
        <v>52.09</v>
      </c>
      <c r="I73" s="13" t="s">
        <v>31</v>
      </c>
      <c r="J73" s="13"/>
      <c r="K73" s="14">
        <v>0</v>
      </c>
      <c r="N73">
        <f t="shared" si="8"/>
        <v>81174</v>
      </c>
      <c r="O73">
        <f>IF(AND(A73&gt;0,A73&lt;999),IFERROR(VLOOKUP(results5134[[#This Row],[Card]],U16W[],1,FALSE),0),0)</f>
        <v>0</v>
      </c>
      <c r="P73">
        <f t="shared" si="9"/>
        <v>999</v>
      </c>
      <c r="Q73" s="3">
        <f t="shared" si="10"/>
        <v>6</v>
      </c>
      <c r="R73" s="3">
        <f t="shared" si="11"/>
        <v>999</v>
      </c>
    </row>
    <row r="74" spans="1:18" x14ac:dyDescent="0.25">
      <c r="A74" s="7">
        <v>999</v>
      </c>
      <c r="B74" s="8">
        <v>80966</v>
      </c>
      <c r="C74" s="8">
        <v>26</v>
      </c>
      <c r="D74" s="9" t="s">
        <v>89</v>
      </c>
      <c r="E74" s="9" t="s">
        <v>19</v>
      </c>
      <c r="F74" s="8">
        <v>3</v>
      </c>
      <c r="G74" s="9" t="s">
        <v>44</v>
      </c>
      <c r="H74" s="9">
        <v>52.96</v>
      </c>
      <c r="I74" s="9" t="s">
        <v>31</v>
      </c>
      <c r="J74" s="9"/>
      <c r="K74" s="10">
        <v>0</v>
      </c>
      <c r="N74">
        <f t="shared" si="8"/>
        <v>80966</v>
      </c>
      <c r="O74">
        <f>IF(AND(A74&gt;0,A74&lt;999),IFERROR(VLOOKUP(results5134[[#This Row],[Card]],U16W[],1,FALSE),0),0)</f>
        <v>0</v>
      </c>
      <c r="P74">
        <f t="shared" si="9"/>
        <v>999</v>
      </c>
      <c r="Q74" s="3">
        <f t="shared" si="10"/>
        <v>11</v>
      </c>
      <c r="R74" s="3">
        <f t="shared" si="11"/>
        <v>999</v>
      </c>
    </row>
    <row r="75" spans="1:18" x14ac:dyDescent="0.25">
      <c r="A75" s="11">
        <v>999</v>
      </c>
      <c r="B75" s="12">
        <v>80889</v>
      </c>
      <c r="C75" s="12">
        <v>41</v>
      </c>
      <c r="D75" s="13" t="s">
        <v>139</v>
      </c>
      <c r="E75" s="13" t="s">
        <v>17</v>
      </c>
      <c r="F75" s="12">
        <v>3</v>
      </c>
      <c r="G75" s="13" t="s">
        <v>44</v>
      </c>
      <c r="H75" s="13">
        <v>65.099999999999994</v>
      </c>
      <c r="I75" s="13" t="s">
        <v>31</v>
      </c>
      <c r="J75" s="13"/>
      <c r="K75" s="14">
        <v>0</v>
      </c>
      <c r="N75">
        <f t="shared" si="8"/>
        <v>80889</v>
      </c>
      <c r="O75">
        <f>IF(AND(A75&gt;0,A75&lt;999),IFERROR(VLOOKUP(results5134[[#This Row],[Card]],U16W[],1,FALSE),0),0)</f>
        <v>0</v>
      </c>
      <c r="P75">
        <f t="shared" si="9"/>
        <v>999</v>
      </c>
      <c r="Q75" s="3">
        <f t="shared" si="10"/>
        <v>46</v>
      </c>
      <c r="R75" s="3">
        <f t="shared" si="11"/>
        <v>999</v>
      </c>
    </row>
    <row r="76" spans="1:18" x14ac:dyDescent="0.25">
      <c r="A76" s="7">
        <v>999</v>
      </c>
      <c r="B76" s="8">
        <v>80882</v>
      </c>
      <c r="C76" s="8">
        <v>56</v>
      </c>
      <c r="D76" s="9" t="s">
        <v>128</v>
      </c>
      <c r="E76" s="9" t="s">
        <v>14</v>
      </c>
      <c r="F76" s="8">
        <v>3</v>
      </c>
      <c r="G76" s="9" t="s">
        <v>44</v>
      </c>
      <c r="H76" s="9">
        <v>58.79</v>
      </c>
      <c r="I76" s="9" t="s">
        <v>31</v>
      </c>
      <c r="J76" s="9"/>
      <c r="K76" s="10">
        <v>0</v>
      </c>
      <c r="N76">
        <f t="shared" si="8"/>
        <v>80882</v>
      </c>
      <c r="O76">
        <f>IF(AND(A76&gt;0,A76&lt;999),IFERROR(VLOOKUP(results5134[[#This Row],[Card]],U16W[],1,FALSE),0),0)</f>
        <v>0</v>
      </c>
      <c r="P76">
        <f t="shared" si="9"/>
        <v>999</v>
      </c>
      <c r="Q76" s="3">
        <f t="shared" si="10"/>
        <v>35</v>
      </c>
      <c r="R76" s="3">
        <f t="shared" si="11"/>
        <v>999</v>
      </c>
    </row>
    <row r="77" spans="1:18" x14ac:dyDescent="0.25">
      <c r="A77" s="11">
        <v>999</v>
      </c>
      <c r="B77" s="12">
        <v>80879</v>
      </c>
      <c r="C77" s="12">
        <v>61</v>
      </c>
      <c r="D77" s="13" t="s">
        <v>147</v>
      </c>
      <c r="E77" s="13" t="s">
        <v>14</v>
      </c>
      <c r="F77" s="12">
        <v>3</v>
      </c>
      <c r="G77" s="13" t="s">
        <v>44</v>
      </c>
      <c r="H77" s="13">
        <v>59.96</v>
      </c>
      <c r="I77" s="13" t="s">
        <v>31</v>
      </c>
      <c r="J77" s="13"/>
      <c r="K77" s="14">
        <v>0</v>
      </c>
      <c r="N77">
        <f t="shared" si="8"/>
        <v>80879</v>
      </c>
      <c r="O77">
        <f>IF(AND(A77&gt;0,A77&lt;999),IFERROR(VLOOKUP(results5134[[#This Row],[Card]],U16W[],1,FALSE),0),0)</f>
        <v>0</v>
      </c>
      <c r="P77">
        <f t="shared" si="9"/>
        <v>999</v>
      </c>
      <c r="Q77" s="3">
        <f t="shared" si="10"/>
        <v>45</v>
      </c>
      <c r="R77" s="3">
        <f t="shared" si="11"/>
        <v>999</v>
      </c>
    </row>
    <row r="78" spans="1:18" x14ac:dyDescent="0.25">
      <c r="A78" s="7">
        <v>999</v>
      </c>
      <c r="B78" s="8">
        <v>76043</v>
      </c>
      <c r="C78" s="8">
        <v>69</v>
      </c>
      <c r="D78" s="9" t="s">
        <v>164</v>
      </c>
      <c r="E78" s="9" t="s">
        <v>47</v>
      </c>
      <c r="F78" s="8">
        <v>3</v>
      </c>
      <c r="G78" s="9" t="s">
        <v>44</v>
      </c>
      <c r="H78" s="9">
        <v>66.989999999999995</v>
      </c>
      <c r="I78" s="9" t="s">
        <v>31</v>
      </c>
      <c r="J78" s="9"/>
      <c r="K78" s="10">
        <v>0</v>
      </c>
      <c r="N78">
        <f t="shared" si="8"/>
        <v>76043</v>
      </c>
      <c r="O78">
        <f>IF(AND(A78&gt;0,A78&lt;999),IFERROR(VLOOKUP(results5134[[#This Row],[Card]],U16W[],1,FALSE),0),0)</f>
        <v>0</v>
      </c>
      <c r="P78">
        <f t="shared" si="9"/>
        <v>999</v>
      </c>
      <c r="Q78" s="3">
        <f t="shared" si="10"/>
        <v>47</v>
      </c>
      <c r="R78" s="3">
        <f t="shared" si="11"/>
        <v>999</v>
      </c>
    </row>
    <row r="79" spans="1:18" x14ac:dyDescent="0.25">
      <c r="A79" s="27">
        <v>999</v>
      </c>
      <c r="B79" s="24">
        <v>78607</v>
      </c>
      <c r="C79" s="24">
        <v>73</v>
      </c>
      <c r="D79" s="25" t="s">
        <v>122</v>
      </c>
      <c r="E79" s="25" t="s">
        <v>20</v>
      </c>
      <c r="F79" s="24">
        <v>2</v>
      </c>
      <c r="G79" s="25" t="s">
        <v>44</v>
      </c>
      <c r="H79" s="25">
        <v>57.36</v>
      </c>
      <c r="I79" s="25" t="s">
        <v>31</v>
      </c>
      <c r="J79" s="25"/>
      <c r="K79" s="26">
        <v>0</v>
      </c>
      <c r="N79">
        <f t="shared" si="8"/>
        <v>78607</v>
      </c>
      <c r="O79">
        <f>IF(AND(A79&gt;0,A79&lt;999),IFERROR(VLOOKUP(results5134[[#This Row],[Card]],U16W[],1,FALSE),0),0)</f>
        <v>0</v>
      </c>
      <c r="P79">
        <f t="shared" si="9"/>
        <v>999</v>
      </c>
      <c r="Q79" s="3">
        <f t="shared" si="10"/>
        <v>29</v>
      </c>
      <c r="R79" s="3">
        <f t="shared" si="11"/>
        <v>999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E A A B Q S w M E F A A C A A g A g Z 1 E T K w v e T + o A A A A + A A A A B I A H A B D b 2 5 m a W c v U G F j a 2 F n Z S 5 4 b W w g o h g A K K A U A A A A A A A A A A A A A A A A A A A A A A A A A A A A h Y 9 N D o I w G E S v Q r q n L X 8 J k o + y c C u J C d G 4 b W q F R i i G F s v d X H g k r y C J o u 5 c z u R N 8 u Z x u 0 M x d a 1 3 l Y N R v c 5 R g C n y p B b 9 U e k 6 R 6 M 9 + S k q G G y 5 O P N a e j O s T T Y Z l a P G 2 k t G i H M O u w j 3 Q 0 1 C S g N y K D e V a G T H f a W N 5 V p I 9 F k d / 6 8 Q g / 1 L h o U 4 i X C 8 S m I c p Q G Q p Y Z S 6 S 8 S z s a Y A v k p Y T 2 2 d h w k k 9 r f V U C W C O T 9 g j 0 B U E s D B B Q A A g A I A I G d R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n U R M / d D A s j 4 B A A D p C Q A A E w A c A E Z v c m 1 1 b G F z L 1 N l Y 3 R p b 2 4 x L m 0 g o h g A K K A U A A A A A A A A A A A A A A A A A A A A A A A A A A A A 7 Z F B a 4 M w F M f v g t 8 h u E s L o l j b M j Z 2 W N 2 h u 3 T F C m O M H Z 7 6 1 s o 0 K c k T V s T v v m i 7 k 1 4 F D + a S 8 H v J P 4 / 3 U 5 h Q J j g 7 X H f v 0 T R M Q 5 1 A Y s p 2 z 5 F 3 v / L 8 B X t i O Z J p M L 0 O o p Q J a v K O s b O H I 8 6 a Q y A 4 I S c 1 s 0 5 E 5 w f X h Q T O I t P E S c D d i g L d E B I M U Z U 5 u W 2 w 0 y R b 8 7 l 9 z X 0 B A l / H X v M r v / 5 s y N e t e m c F J + B H 3 V R 0 O a O l 7 0 U Q 5 + h E E r j 6 F r I I R F 4 W v C m q W R t l V 5 W 1 R U h R W j Y j z R n h L 9 U 2 q 6 w Q + I + G r 5 z W S 6 d 5 0 t I A Z N q l m y z u w h 0 U 2 E k N 8 j L u w I + 3 T d 9 P h E c h L 5 3 b n i I W l r z D F z x l s o d H g i B n U d b T z b 4 d / j / m Z R G j r O u 5 a W S 8 d 6 J 9 3 v 3 B v P u T 9 x F 7 X w 7 m f T l 5 H 7 H 3 1 W D e V 5 P 3 E X t f D + Z 9 P X k f i / c / U E s B A i 0 A F A A C A A g A g Z 1 E T K w v e T + o A A A A + A A A A B I A A A A A A A A A A A A A A A A A A A A A A E N v b m Z p Z y 9 Q Y W N r Y W d l L n h t b F B L A Q I t A B Q A A g A I A I G d R E w P y u m r p A A A A O k A A A A T A A A A A A A A A A A A A A A A A P Q A A A B b Q 2 9 u d G V u d F 9 U e X B l c 1 0 u e G 1 s U E s B A i 0 A F A A C A A g A g Z 1 E T P 3 Q w L I + A Q A A 6 Q k A A B M A A A A A A A A A A A A A A A A A 5 Q E A A E Z v c m 1 1 b G F z L 1 N l Y 3 R p b 2 4 x L m 1 Q S w U G A A A A A A M A A w D C A A A A c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D 0 A A A A A A A D K P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k F U M T g 1 M T M y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y L T A x V D E 4 O j Q z O j U 2 L j U 5 N j A w M j h a I i A v P j x F b n R y e S B U e X B l P S J G a W x s R X J y b 3 J D b 2 R l I i B W Y W x 1 Z T 0 i c 1 V u a 2 5 v d 2 4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c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z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I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J U M T c 6 N D U 6 N T U u O T E w M j A x N V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N z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T M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M y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M l Q y M D o 1 M j o x O S 4 3 N z c 5 O D g z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3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U x M z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0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1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y L T A 0 V D E 2 O j A 2 O j E y L j g w N z A 5 N z N a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V y c m 9 y Q 2 9 k Z S I g V m F s d W U 9 I n N V b m t u b 3 d u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c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z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U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Y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V U M D A 6 N D M 6 M z Q u N z A 2 N z I 1 N F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N z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T M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+ V 8 P k z d t q T L q B O I E f w D V m A A A A A A I A A A A A A A N m A A D A A A A A E A A A A G g t m j 5 K 1 t B C Q 1 R E A m r E d 1 o A A A A A B I A A A K A A A A A Q A A A A o R 4 a + 7 p 1 G o 6 + L j Q S T R R z j l A A A A D 2 2 m P j 5 P C g g 7 o D n L a g U 2 v u u w N 9 K o v O e 8 u W Z 4 S P u i w r i g 4 F + Y d i W S P q y y v M o p 9 8 Y F S 3 L 1 n f h e + I T 5 U + P I N b j z N c o j P L v l + 4 E + r H V y p o g 9 S c A B Q A A A C 7 5 a R F Y a l u M 0 N H T g L Y V N u 5 Q w o b I Q = = < / D a t a M a s h u p > 
</file>

<file path=customXml/itemProps1.xml><?xml version="1.0" encoding="utf-8"?>
<ds:datastoreItem xmlns:ds="http://schemas.openxmlformats.org/officeDocument/2006/customXml" ds:itemID="{AD011FEC-0000-4B53-BB04-EC9CC85B5A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U16-OCUPW</vt:lpstr>
      <vt:lpstr>U16-OCUPW SL</vt:lpstr>
      <vt:lpstr>U16-OCUPW GS</vt:lpstr>
      <vt:lpstr>U16-OCUPW Other</vt:lpstr>
      <vt:lpstr>U16-OCUPW Runs</vt:lpstr>
      <vt:lpstr>Points Table</vt:lpstr>
      <vt:lpstr>NAT18.5132</vt:lpstr>
      <vt:lpstr>NAT18.5133</vt:lpstr>
      <vt:lpstr>NAT18.5134</vt:lpstr>
      <vt:lpstr>NAT18.5135</vt:lpstr>
      <vt:lpstr>NAT18.5136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AOAUser</cp:lastModifiedBy>
  <cp:lastPrinted>2018-02-12T15:08:33Z</cp:lastPrinted>
  <dcterms:created xsi:type="dcterms:W3CDTF">2018-01-16T19:59:43Z</dcterms:created>
  <dcterms:modified xsi:type="dcterms:W3CDTF">2018-02-12T15:11:29Z</dcterms:modified>
</cp:coreProperties>
</file>