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gmaclean\Desktop\Point Tracking\OCUP\"/>
    </mc:Choice>
  </mc:AlternateContent>
  <xr:revisionPtr revIDLastSave="0" documentId="13_ncr:1_{70B96DB0-D77A-4EE6-B5EE-D06CD55D5538}" xr6:coauthVersionLast="28" xr6:coauthVersionMax="28" xr10:uidLastSave="{00000000-0000-0000-0000-000000000000}"/>
  <bookViews>
    <workbookView xWindow="0" yWindow="0" windowWidth="23040" windowHeight="9048" xr2:uid="{025E9F84-E424-4BA6-8376-3AE474B6AA03}"/>
  </bookViews>
  <sheets>
    <sheet name="U16-OCUPW" sheetId="1" r:id="rId1"/>
    <sheet name="Points Table" sheetId="2" r:id="rId2"/>
    <sheet name="NAT18.5132" sheetId="7" r:id="rId3"/>
    <sheet name="NAT18.5133" sheetId="8" r:id="rId4"/>
    <sheet name="NAT18.5134" sheetId="9" r:id="rId5"/>
    <sheet name="NAT18.5135" sheetId="10" r:id="rId6"/>
    <sheet name="NAT18.5136" sheetId="11" r:id="rId7"/>
    <sheet name="NAT18.5191" sheetId="12" r:id="rId8"/>
    <sheet name="NAT18.5192" sheetId="13" r:id="rId9"/>
    <sheet name="NAT18.5193" sheetId="14" r:id="rId10"/>
    <sheet name="Dual" sheetId="15" r:id="rId1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X19" i="1"/>
  <c r="X29" i="1"/>
  <c r="X33" i="1"/>
  <c r="X38" i="1"/>
  <c r="X47" i="1"/>
  <c r="X60" i="1"/>
  <c r="X69" i="1"/>
  <c r="X77" i="1"/>
  <c r="X82" i="1"/>
  <c r="X91" i="1"/>
  <c r="X99" i="1"/>
  <c r="X107" i="1"/>
  <c r="X115" i="1"/>
  <c r="W4" i="1"/>
  <c r="X4" i="1" s="1"/>
  <c r="W5" i="1"/>
  <c r="X5" i="1" s="1"/>
  <c r="W7" i="1"/>
  <c r="X7" i="1" s="1"/>
  <c r="W6" i="1"/>
  <c r="X6" i="1" s="1"/>
  <c r="W9" i="1"/>
  <c r="X9" i="1" s="1"/>
  <c r="W10" i="1"/>
  <c r="X10" i="1" s="1"/>
  <c r="W12" i="1"/>
  <c r="X12" i="1" s="1"/>
  <c r="W14" i="1"/>
  <c r="W15" i="1"/>
  <c r="X15" i="1" s="1"/>
  <c r="W8" i="1"/>
  <c r="X8" i="1" s="1"/>
  <c r="W21" i="1"/>
  <c r="X21" i="1" s="1"/>
  <c r="W11" i="1"/>
  <c r="X11" i="1" s="1"/>
  <c r="W13" i="1"/>
  <c r="X13" i="1" s="1"/>
  <c r="W17" i="1"/>
  <c r="X17" i="1" s="1"/>
  <c r="W23" i="1"/>
  <c r="X23" i="1" s="1"/>
  <c r="W19" i="1"/>
  <c r="W18" i="1"/>
  <c r="X18" i="1" s="1"/>
  <c r="W22" i="1"/>
  <c r="X22" i="1" s="1"/>
  <c r="W16" i="1"/>
  <c r="X16" i="1" s="1"/>
  <c r="W20" i="1"/>
  <c r="X20" i="1" s="1"/>
  <c r="W24" i="1"/>
  <c r="X24" i="1" s="1"/>
  <c r="W27" i="1"/>
  <c r="X27" i="1" s="1"/>
  <c r="W25" i="1"/>
  <c r="X25" i="1" s="1"/>
  <c r="W29" i="1"/>
  <c r="W28" i="1"/>
  <c r="X28" i="1" s="1"/>
  <c r="W26" i="1"/>
  <c r="X26" i="1" s="1"/>
  <c r="W32" i="1"/>
  <c r="X32" i="1" s="1"/>
  <c r="W31" i="1"/>
  <c r="X31" i="1" s="1"/>
  <c r="W34" i="1"/>
  <c r="X34" i="1" s="1"/>
  <c r="W30" i="1"/>
  <c r="X30" i="1" s="1"/>
  <c r="W36" i="1"/>
  <c r="X36" i="1" s="1"/>
  <c r="W33" i="1"/>
  <c r="W39" i="1"/>
  <c r="X39" i="1" s="1"/>
  <c r="W35" i="1"/>
  <c r="X35" i="1" s="1"/>
  <c r="W37" i="1"/>
  <c r="X37" i="1" s="1"/>
  <c r="W40" i="1"/>
  <c r="X40" i="1" s="1"/>
  <c r="W42" i="1"/>
  <c r="X42" i="1" s="1"/>
  <c r="W43" i="1"/>
  <c r="X43" i="1" s="1"/>
  <c r="W44" i="1"/>
  <c r="X44" i="1" s="1"/>
  <c r="W38" i="1"/>
  <c r="W48" i="1"/>
  <c r="X48" i="1" s="1"/>
  <c r="W50" i="1"/>
  <c r="X50" i="1" s="1"/>
  <c r="W45" i="1"/>
  <c r="X45" i="1" s="1"/>
  <c r="W51" i="1"/>
  <c r="X51" i="1" s="1"/>
  <c r="W53" i="1"/>
  <c r="X53" i="1" s="1"/>
  <c r="W46" i="1"/>
  <c r="X46" i="1" s="1"/>
  <c r="W49" i="1"/>
  <c r="X49" i="1" s="1"/>
  <c r="W47" i="1"/>
  <c r="W41" i="1"/>
  <c r="X41" i="1" s="1"/>
  <c r="W52" i="1"/>
  <c r="X52" i="1" s="1"/>
  <c r="W57" i="1"/>
  <c r="X57" i="1" s="1"/>
  <c r="W55" i="1"/>
  <c r="X55" i="1" s="1"/>
  <c r="W54" i="1"/>
  <c r="X54" i="1" s="1"/>
  <c r="W56" i="1"/>
  <c r="X56" i="1" s="1"/>
  <c r="W58" i="1"/>
  <c r="X58" i="1" s="1"/>
  <c r="W60" i="1"/>
  <c r="W59" i="1"/>
  <c r="X59" i="1" s="1"/>
  <c r="W63" i="1"/>
  <c r="X63" i="1" s="1"/>
  <c r="W65" i="1"/>
  <c r="X65" i="1" s="1"/>
  <c r="W66" i="1"/>
  <c r="X66" i="1" s="1"/>
  <c r="W61" i="1"/>
  <c r="X61" i="1" s="1"/>
  <c r="W64" i="1"/>
  <c r="X64" i="1" s="1"/>
  <c r="W62" i="1"/>
  <c r="X62" i="1" s="1"/>
  <c r="W69" i="1"/>
  <c r="W67" i="1"/>
  <c r="X67" i="1" s="1"/>
  <c r="W70" i="1"/>
  <c r="X70" i="1" s="1"/>
  <c r="W72" i="1"/>
  <c r="X72" i="1" s="1"/>
  <c r="W68" i="1"/>
  <c r="X68" i="1" s="1"/>
  <c r="W71" i="1"/>
  <c r="X71" i="1" s="1"/>
  <c r="W74" i="1"/>
  <c r="X74" i="1" s="1"/>
  <c r="W76" i="1"/>
  <c r="X76" i="1" s="1"/>
  <c r="W77" i="1"/>
  <c r="W73" i="1"/>
  <c r="X73" i="1" s="1"/>
  <c r="W78" i="1"/>
  <c r="X78" i="1" s="1"/>
  <c r="W79" i="1"/>
  <c r="X79" i="1" s="1"/>
  <c r="W80" i="1"/>
  <c r="X80" i="1" s="1"/>
  <c r="W81" i="1"/>
  <c r="X81" i="1" s="1"/>
  <c r="W75" i="1"/>
  <c r="X75" i="1" s="1"/>
  <c r="W83" i="1"/>
  <c r="X83" i="1" s="1"/>
  <c r="W82" i="1"/>
  <c r="W84" i="1"/>
  <c r="X84" i="1" s="1"/>
  <c r="W85" i="1"/>
  <c r="X85" i="1" s="1"/>
  <c r="W86" i="1"/>
  <c r="X86" i="1" s="1"/>
  <c r="W87" i="1"/>
  <c r="X87" i="1" s="1"/>
  <c r="W88" i="1"/>
  <c r="X88" i="1" s="1"/>
  <c r="W89" i="1"/>
  <c r="X89" i="1" s="1"/>
  <c r="W90" i="1"/>
  <c r="X90" i="1" s="1"/>
  <c r="W91" i="1"/>
  <c r="W92" i="1"/>
  <c r="X92" i="1" s="1"/>
  <c r="W93" i="1"/>
  <c r="X93" i="1" s="1"/>
  <c r="W94" i="1"/>
  <c r="X94" i="1" s="1"/>
  <c r="W95" i="1"/>
  <c r="X95" i="1" s="1"/>
  <c r="W96" i="1"/>
  <c r="X96" i="1" s="1"/>
  <c r="W97" i="1"/>
  <c r="X97" i="1" s="1"/>
  <c r="W98" i="1"/>
  <c r="X98" i="1" s="1"/>
  <c r="W99" i="1"/>
  <c r="W100" i="1"/>
  <c r="X100" i="1" s="1"/>
  <c r="W101" i="1"/>
  <c r="X101" i="1" s="1"/>
  <c r="W102" i="1"/>
  <c r="X102" i="1" s="1"/>
  <c r="W103" i="1"/>
  <c r="X103" i="1" s="1"/>
  <c r="W104" i="1"/>
  <c r="X104" i="1" s="1"/>
  <c r="W105" i="1"/>
  <c r="X105" i="1" s="1"/>
  <c r="W106" i="1"/>
  <c r="X106" i="1" s="1"/>
  <c r="W107" i="1"/>
  <c r="W108" i="1"/>
  <c r="X108" i="1" s="1"/>
  <c r="W109" i="1"/>
  <c r="X109" i="1" s="1"/>
  <c r="W110" i="1"/>
  <c r="X110" i="1" s="1"/>
  <c r="W111" i="1"/>
  <c r="X111" i="1" s="1"/>
  <c r="W112" i="1"/>
  <c r="X112" i="1" s="1"/>
  <c r="W113" i="1"/>
  <c r="X113" i="1" s="1"/>
  <c r="W114" i="1"/>
  <c r="X114" i="1" s="1"/>
  <c r="W115" i="1"/>
  <c r="W116" i="1"/>
  <c r="X116" i="1" s="1"/>
  <c r="W117" i="1"/>
  <c r="X117" i="1" s="1"/>
  <c r="W118" i="1"/>
  <c r="X118" i="1" s="1"/>
  <c r="W119" i="1"/>
  <c r="X119" i="1" s="1"/>
  <c r="W120" i="1"/>
  <c r="X120" i="1" s="1"/>
  <c r="N66" i="15"/>
  <c r="L66" i="15"/>
  <c r="N65" i="15"/>
  <c r="L65" i="15"/>
  <c r="N64" i="15"/>
  <c r="L64" i="15"/>
  <c r="N63" i="15"/>
  <c r="L63" i="15"/>
  <c r="N62" i="15"/>
  <c r="L62" i="15"/>
  <c r="N61" i="15"/>
  <c r="L61" i="15"/>
  <c r="N60" i="15"/>
  <c r="L60" i="15"/>
  <c r="N59" i="15"/>
  <c r="L59" i="15"/>
  <c r="N58" i="15"/>
  <c r="L58" i="15"/>
  <c r="N57" i="15"/>
  <c r="L57" i="15"/>
  <c r="N56" i="15"/>
  <c r="L56" i="15"/>
  <c r="N55" i="15"/>
  <c r="L55" i="15"/>
  <c r="N54" i="15"/>
  <c r="L54" i="15"/>
  <c r="N53" i="15"/>
  <c r="L53" i="15"/>
  <c r="N52" i="15"/>
  <c r="L52" i="15"/>
  <c r="N51" i="15"/>
  <c r="L51" i="15"/>
  <c r="N50" i="15"/>
  <c r="L50" i="15"/>
  <c r="N49" i="15"/>
  <c r="L49" i="15"/>
  <c r="N48" i="15"/>
  <c r="L48" i="15"/>
  <c r="N47" i="15"/>
  <c r="L47" i="15"/>
  <c r="N46" i="15"/>
  <c r="L46" i="15"/>
  <c r="N45" i="15"/>
  <c r="L45" i="15"/>
  <c r="N44" i="15"/>
  <c r="L44" i="15"/>
  <c r="N43" i="15"/>
  <c r="L43" i="15"/>
  <c r="N42" i="15"/>
  <c r="L42" i="15"/>
  <c r="N41" i="15"/>
  <c r="L41" i="15"/>
  <c r="N40" i="15"/>
  <c r="L40" i="15"/>
  <c r="N39" i="15"/>
  <c r="L39" i="15"/>
  <c r="N38" i="15"/>
  <c r="L38" i="15"/>
  <c r="N37" i="15"/>
  <c r="L37" i="15"/>
  <c r="N36" i="15"/>
  <c r="L36" i="15"/>
  <c r="N35" i="15"/>
  <c r="L35" i="15"/>
  <c r="N34" i="15"/>
  <c r="L34" i="15"/>
  <c r="N33" i="15"/>
  <c r="L33" i="15"/>
  <c r="N32" i="15"/>
  <c r="L32" i="15"/>
  <c r="N31" i="15"/>
  <c r="L31" i="15"/>
  <c r="N30" i="15"/>
  <c r="L30" i="15"/>
  <c r="N29" i="15"/>
  <c r="L29" i="15"/>
  <c r="N28" i="15"/>
  <c r="L28" i="15"/>
  <c r="N27" i="15"/>
  <c r="L27" i="15"/>
  <c r="N26" i="15"/>
  <c r="L26" i="15"/>
  <c r="N25" i="15"/>
  <c r="L25" i="15"/>
  <c r="N24" i="15"/>
  <c r="L24" i="15"/>
  <c r="N23" i="15"/>
  <c r="L23" i="15"/>
  <c r="N22" i="15"/>
  <c r="L22" i="15"/>
  <c r="N21" i="15"/>
  <c r="L21" i="15"/>
  <c r="N20" i="15"/>
  <c r="L20" i="15"/>
  <c r="N19" i="15"/>
  <c r="L19" i="15"/>
  <c r="N18" i="15"/>
  <c r="L18" i="15"/>
  <c r="N17" i="15"/>
  <c r="L17" i="15"/>
  <c r="N16" i="15"/>
  <c r="L16" i="15"/>
  <c r="N15" i="15"/>
  <c r="L15" i="15"/>
  <c r="N14" i="15"/>
  <c r="L14" i="15"/>
  <c r="N13" i="15"/>
  <c r="L13" i="15"/>
  <c r="N12" i="15"/>
  <c r="L12" i="15"/>
  <c r="N11" i="15"/>
  <c r="L11" i="15"/>
  <c r="N10" i="15"/>
  <c r="L10" i="15"/>
  <c r="N9" i="15"/>
  <c r="L9" i="15"/>
  <c r="N8" i="15"/>
  <c r="L8" i="15"/>
  <c r="N7" i="15"/>
  <c r="L7" i="15"/>
  <c r="N6" i="15"/>
  <c r="L6" i="15"/>
  <c r="N5" i="15"/>
  <c r="L5" i="15"/>
  <c r="N4" i="15"/>
  <c r="L4" i="15"/>
  <c r="N3" i="15"/>
  <c r="L3" i="15"/>
  <c r="N2" i="15"/>
  <c r="L2" i="15"/>
  <c r="U4" i="1" l="1"/>
  <c r="V4" i="1" s="1"/>
  <c r="U6" i="1"/>
  <c r="V6" i="1" s="1"/>
  <c r="U5" i="1"/>
  <c r="V5" i="1" s="1"/>
  <c r="U14" i="1"/>
  <c r="V14" i="1" s="1"/>
  <c r="U16" i="1"/>
  <c r="V16" i="1" s="1"/>
  <c r="U8" i="1"/>
  <c r="V8" i="1" s="1"/>
  <c r="U13" i="1"/>
  <c r="V13" i="1" s="1"/>
  <c r="U21" i="1"/>
  <c r="V21" i="1" s="1"/>
  <c r="U27" i="1"/>
  <c r="V27" i="1" s="1"/>
  <c r="U12" i="1"/>
  <c r="V12" i="1" s="1"/>
  <c r="U26" i="1"/>
  <c r="V26" i="1" s="1"/>
  <c r="U19" i="1"/>
  <c r="V19" i="1" s="1"/>
  <c r="U32" i="1"/>
  <c r="V32" i="1" s="1"/>
  <c r="U31" i="1"/>
  <c r="V31" i="1" s="1"/>
  <c r="U24" i="1"/>
  <c r="V24" i="1" s="1"/>
  <c r="U18" i="1"/>
  <c r="V18" i="1" s="1"/>
  <c r="U17" i="1"/>
  <c r="V17" i="1" s="1"/>
  <c r="U30" i="1"/>
  <c r="V30" i="1" s="1"/>
  <c r="U39" i="1"/>
  <c r="V39" i="1" s="1"/>
  <c r="U38" i="1"/>
  <c r="V38" i="1" s="1"/>
  <c r="U25" i="1"/>
  <c r="V25" i="1" s="1"/>
  <c r="U22" i="1"/>
  <c r="V22" i="1" s="1"/>
  <c r="U44" i="1"/>
  <c r="V44" i="1" s="1"/>
  <c r="U36" i="1"/>
  <c r="V36" i="1" s="1"/>
  <c r="U50" i="1"/>
  <c r="V50" i="1" s="1"/>
  <c r="U20" i="1"/>
  <c r="V20" i="1" s="1"/>
  <c r="U37" i="1"/>
  <c r="V37" i="1" s="1"/>
  <c r="U43" i="1"/>
  <c r="V43" i="1" s="1"/>
  <c r="U49" i="1"/>
  <c r="V49" i="1" s="1"/>
  <c r="U51" i="1"/>
  <c r="V51" i="1" s="1"/>
  <c r="U11" i="1"/>
  <c r="V11" i="1" s="1"/>
  <c r="U28" i="1"/>
  <c r="V28" i="1" s="1"/>
  <c r="U48" i="1"/>
  <c r="V48" i="1" s="1"/>
  <c r="U54" i="1"/>
  <c r="V54" i="1" s="1"/>
  <c r="U33" i="1"/>
  <c r="V33" i="1" s="1"/>
  <c r="U52" i="1"/>
  <c r="V52" i="1" s="1"/>
  <c r="U53" i="1"/>
  <c r="V53" i="1" s="1"/>
  <c r="U45" i="1"/>
  <c r="V45" i="1" s="1"/>
  <c r="U46" i="1"/>
  <c r="V46" i="1" s="1"/>
  <c r="U40" i="1"/>
  <c r="V40" i="1" s="1"/>
  <c r="U65" i="1"/>
  <c r="V65" i="1" s="1"/>
  <c r="U47" i="1"/>
  <c r="V47" i="1" s="1"/>
  <c r="U57" i="1"/>
  <c r="V57" i="1" s="1"/>
  <c r="U55" i="1"/>
  <c r="V55" i="1" s="1"/>
  <c r="U62" i="1"/>
  <c r="V62" i="1" s="1"/>
  <c r="U58" i="1"/>
  <c r="V58" i="1" s="1"/>
  <c r="U60" i="1"/>
  <c r="V60" i="1" s="1"/>
  <c r="U41" i="1"/>
  <c r="V41" i="1" s="1"/>
  <c r="U73" i="1"/>
  <c r="V73" i="1" s="1"/>
  <c r="U64" i="1"/>
  <c r="V64" i="1" s="1"/>
  <c r="U69" i="1"/>
  <c r="V69" i="1" s="1"/>
  <c r="U35" i="1"/>
  <c r="V35" i="1" s="1"/>
  <c r="U61" i="1"/>
  <c r="V61" i="1" s="1"/>
  <c r="U59" i="1"/>
  <c r="V59" i="1" s="1"/>
  <c r="U56" i="1"/>
  <c r="V56" i="1" s="1"/>
  <c r="U68" i="1"/>
  <c r="V68" i="1" s="1"/>
  <c r="U71" i="1"/>
  <c r="V71" i="1" s="1"/>
  <c r="U78" i="1"/>
  <c r="V78" i="1" s="1"/>
  <c r="U70" i="1"/>
  <c r="V70" i="1" s="1"/>
  <c r="U74" i="1"/>
  <c r="V74" i="1" s="1"/>
  <c r="U77" i="1"/>
  <c r="V77" i="1" s="1"/>
  <c r="U76" i="1"/>
  <c r="V76" i="1" s="1"/>
  <c r="U82" i="1"/>
  <c r="V82" i="1" s="1"/>
  <c r="U75" i="1"/>
  <c r="V75" i="1" s="1"/>
  <c r="U7" i="1"/>
  <c r="V7" i="1" s="1"/>
  <c r="U9" i="1"/>
  <c r="V9" i="1" s="1"/>
  <c r="U10" i="1"/>
  <c r="V10" i="1" s="1"/>
  <c r="U15" i="1"/>
  <c r="V15" i="1" s="1"/>
  <c r="U23" i="1"/>
  <c r="V23" i="1" s="1"/>
  <c r="U29" i="1"/>
  <c r="V29" i="1" s="1"/>
  <c r="U34" i="1"/>
  <c r="V34" i="1" s="1"/>
  <c r="U42" i="1"/>
  <c r="V42" i="1" s="1"/>
  <c r="U63" i="1"/>
  <c r="V63" i="1" s="1"/>
  <c r="U66" i="1"/>
  <c r="V66" i="1" s="1"/>
  <c r="U72" i="1"/>
  <c r="V72" i="1" s="1"/>
  <c r="U79" i="1"/>
  <c r="V79" i="1" s="1"/>
  <c r="U80" i="1"/>
  <c r="V80" i="1" s="1"/>
  <c r="U81" i="1"/>
  <c r="V81" i="1" s="1"/>
  <c r="U83" i="1"/>
  <c r="V83" i="1" s="1"/>
  <c r="U84" i="1"/>
  <c r="V84" i="1" s="1"/>
  <c r="U67" i="1"/>
  <c r="V67" i="1" s="1"/>
  <c r="U85" i="1"/>
  <c r="V85" i="1" s="1"/>
  <c r="U86" i="1"/>
  <c r="V86" i="1" s="1"/>
  <c r="U87" i="1"/>
  <c r="V87" i="1" s="1"/>
  <c r="U88" i="1"/>
  <c r="V88" i="1" s="1"/>
  <c r="U89" i="1"/>
  <c r="V89" i="1" s="1"/>
  <c r="U90" i="1"/>
  <c r="V90" i="1" s="1"/>
  <c r="U91" i="1"/>
  <c r="V91" i="1" s="1"/>
  <c r="U92" i="1"/>
  <c r="V92" i="1" s="1"/>
  <c r="U93" i="1"/>
  <c r="V93" i="1" s="1"/>
  <c r="U94" i="1"/>
  <c r="V94" i="1" s="1"/>
  <c r="U95" i="1"/>
  <c r="V95" i="1" s="1"/>
  <c r="U96" i="1"/>
  <c r="V96" i="1" s="1"/>
  <c r="U97" i="1"/>
  <c r="V97" i="1" s="1"/>
  <c r="U98" i="1"/>
  <c r="V98" i="1" s="1"/>
  <c r="U99" i="1"/>
  <c r="V99" i="1" s="1"/>
  <c r="U100" i="1"/>
  <c r="V100" i="1" s="1"/>
  <c r="U101" i="1"/>
  <c r="V101" i="1" s="1"/>
  <c r="U102" i="1"/>
  <c r="V102" i="1" s="1"/>
  <c r="U103" i="1"/>
  <c r="V103" i="1" s="1"/>
  <c r="U104" i="1"/>
  <c r="V104" i="1" s="1"/>
  <c r="U105" i="1"/>
  <c r="V105" i="1" s="1"/>
  <c r="U106" i="1"/>
  <c r="V106" i="1" s="1"/>
  <c r="U107" i="1"/>
  <c r="V107" i="1" s="1"/>
  <c r="U108" i="1"/>
  <c r="V108" i="1" s="1"/>
  <c r="U109" i="1"/>
  <c r="V109" i="1" s="1"/>
  <c r="U110" i="1"/>
  <c r="V110" i="1" s="1"/>
  <c r="U111" i="1"/>
  <c r="V111" i="1" s="1"/>
  <c r="U112" i="1"/>
  <c r="V112" i="1" s="1"/>
  <c r="U113" i="1"/>
  <c r="V113" i="1" s="1"/>
  <c r="U114" i="1"/>
  <c r="V114" i="1" s="1"/>
  <c r="U115" i="1"/>
  <c r="V115" i="1" s="1"/>
  <c r="U116" i="1"/>
  <c r="V116" i="1" s="1"/>
  <c r="U117" i="1"/>
  <c r="V117" i="1" s="1"/>
  <c r="U118" i="1"/>
  <c r="V118" i="1" s="1"/>
  <c r="U119" i="1"/>
  <c r="V119" i="1" s="1"/>
  <c r="U120" i="1"/>
  <c r="V120" i="1" s="1"/>
  <c r="O2" i="14"/>
  <c r="O3" i="14"/>
  <c r="O4" i="14"/>
  <c r="O5" i="14"/>
  <c r="O6" i="14"/>
  <c r="O7" i="14"/>
  <c r="O8" i="14"/>
  <c r="O9" i="14"/>
  <c r="O10" i="14"/>
  <c r="O11" i="14"/>
  <c r="O12" i="14"/>
  <c r="O13" i="14"/>
  <c r="O14" i="14"/>
  <c r="O15" i="14"/>
  <c r="O16" i="14"/>
  <c r="O17" i="14"/>
  <c r="O18" i="14"/>
  <c r="O19" i="14"/>
  <c r="O20" i="14"/>
  <c r="O21" i="14"/>
  <c r="O22" i="14"/>
  <c r="O23" i="14"/>
  <c r="O24" i="14"/>
  <c r="O25" i="14"/>
  <c r="O26" i="14"/>
  <c r="O27" i="14"/>
  <c r="O28" i="14"/>
  <c r="O29" i="14"/>
  <c r="O30" i="14"/>
  <c r="O31" i="14"/>
  <c r="O32" i="14"/>
  <c r="O33" i="14"/>
  <c r="O34" i="14"/>
  <c r="O35" i="14"/>
  <c r="O36" i="14"/>
  <c r="O37" i="14"/>
  <c r="O38" i="14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O54" i="14"/>
  <c r="O55" i="14"/>
  <c r="O56" i="14"/>
  <c r="O57" i="14"/>
  <c r="O58" i="14"/>
  <c r="O59" i="14"/>
  <c r="O60" i="14"/>
  <c r="O61" i="14"/>
  <c r="O62" i="14"/>
  <c r="O63" i="14"/>
  <c r="O64" i="14"/>
  <c r="O65" i="14"/>
  <c r="O66" i="14"/>
  <c r="N2" i="14"/>
  <c r="N3" i="14"/>
  <c r="N4" i="14"/>
  <c r="N5" i="14"/>
  <c r="N6" i="14"/>
  <c r="N7" i="14"/>
  <c r="N8" i="14"/>
  <c r="N9" i="14"/>
  <c r="N10" i="14"/>
  <c r="N11" i="14"/>
  <c r="N12" i="14"/>
  <c r="N13" i="14"/>
  <c r="N14" i="14"/>
  <c r="N15" i="14"/>
  <c r="N16" i="14"/>
  <c r="N17" i="14"/>
  <c r="N18" i="14"/>
  <c r="N19" i="14"/>
  <c r="N20" i="14"/>
  <c r="N21" i="14"/>
  <c r="N22" i="14"/>
  <c r="N23" i="14"/>
  <c r="N24" i="14"/>
  <c r="N25" i="14"/>
  <c r="N26" i="14"/>
  <c r="N27" i="14"/>
  <c r="N28" i="14"/>
  <c r="N29" i="14"/>
  <c r="N30" i="14"/>
  <c r="N31" i="14"/>
  <c r="N32" i="14"/>
  <c r="N33" i="14"/>
  <c r="N34" i="14"/>
  <c r="N35" i="14"/>
  <c r="N36" i="14"/>
  <c r="N37" i="14"/>
  <c r="N38" i="14"/>
  <c r="N39" i="14"/>
  <c r="N40" i="14"/>
  <c r="N41" i="14"/>
  <c r="N42" i="14"/>
  <c r="N43" i="14"/>
  <c r="N44" i="14"/>
  <c r="N45" i="14"/>
  <c r="N46" i="14"/>
  <c r="N47" i="14"/>
  <c r="N48" i="14"/>
  <c r="N49" i="14"/>
  <c r="N50" i="14"/>
  <c r="N51" i="14"/>
  <c r="N52" i="14"/>
  <c r="N53" i="14"/>
  <c r="N54" i="14"/>
  <c r="N55" i="14"/>
  <c r="N56" i="14"/>
  <c r="N57" i="14"/>
  <c r="N58" i="14"/>
  <c r="N59" i="14"/>
  <c r="N60" i="14"/>
  <c r="N61" i="14"/>
  <c r="N62" i="14"/>
  <c r="N63" i="14"/>
  <c r="N64" i="14"/>
  <c r="N65" i="14"/>
  <c r="N66" i="14"/>
  <c r="M2" i="14"/>
  <c r="M3" i="14"/>
  <c r="M4" i="14"/>
  <c r="M5" i="14"/>
  <c r="M6" i="14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O2" i="13" l="1"/>
  <c r="O3" i="13"/>
  <c r="O4" i="13"/>
  <c r="O5" i="13"/>
  <c r="O6" i="13"/>
  <c r="O7" i="13"/>
  <c r="O8" i="13"/>
  <c r="O9" i="13"/>
  <c r="S8" i="1" s="1"/>
  <c r="T8" i="1" s="1"/>
  <c r="O10" i="13"/>
  <c r="O11" i="13"/>
  <c r="O12" i="13"/>
  <c r="O13" i="13"/>
  <c r="O14" i="13"/>
  <c r="O15" i="13"/>
  <c r="O16" i="13"/>
  <c r="O17" i="13"/>
  <c r="S39" i="1" s="1"/>
  <c r="T39" i="1" s="1"/>
  <c r="O18" i="13"/>
  <c r="O19" i="13"/>
  <c r="O20" i="13"/>
  <c r="O21" i="13"/>
  <c r="O22" i="13"/>
  <c r="O23" i="13"/>
  <c r="O24" i="13"/>
  <c r="O25" i="13"/>
  <c r="S51" i="1" s="1"/>
  <c r="T51" i="1" s="1"/>
  <c r="O26" i="13"/>
  <c r="O27" i="13"/>
  <c r="O28" i="13"/>
  <c r="O29" i="13"/>
  <c r="O30" i="13"/>
  <c r="O31" i="13"/>
  <c r="O32" i="13"/>
  <c r="O33" i="13"/>
  <c r="S46" i="1" s="1"/>
  <c r="T46" i="1" s="1"/>
  <c r="O34" i="13"/>
  <c r="O35" i="13"/>
  <c r="O36" i="13"/>
  <c r="O37" i="13"/>
  <c r="O38" i="13"/>
  <c r="O39" i="13"/>
  <c r="O40" i="13"/>
  <c r="O41" i="13"/>
  <c r="S60" i="1" s="1"/>
  <c r="T60" i="1" s="1"/>
  <c r="O42" i="13"/>
  <c r="O43" i="13"/>
  <c r="O44" i="13"/>
  <c r="O45" i="13"/>
  <c r="O46" i="13"/>
  <c r="O47" i="13"/>
  <c r="O48" i="13"/>
  <c r="O49" i="13"/>
  <c r="S64" i="1" s="1"/>
  <c r="T64" i="1" s="1"/>
  <c r="O50" i="13"/>
  <c r="O51" i="13"/>
  <c r="O52" i="13"/>
  <c r="O53" i="13"/>
  <c r="O54" i="13"/>
  <c r="O55" i="13"/>
  <c r="O56" i="13"/>
  <c r="O57" i="13"/>
  <c r="O58" i="13"/>
  <c r="O59" i="13"/>
  <c r="O60" i="13"/>
  <c r="O61" i="13"/>
  <c r="O62" i="13"/>
  <c r="O63" i="13"/>
  <c r="O64" i="13"/>
  <c r="O65" i="13"/>
  <c r="S75" i="1" s="1"/>
  <c r="T75" i="1" s="1"/>
  <c r="O66" i="13"/>
  <c r="S4" i="1"/>
  <c r="T4" i="1" s="1"/>
  <c r="S7" i="1"/>
  <c r="T7" i="1" s="1"/>
  <c r="S9" i="1"/>
  <c r="T9" i="1" s="1"/>
  <c r="S10" i="1"/>
  <c r="T10" i="1" s="1"/>
  <c r="S5" i="1"/>
  <c r="T5" i="1" s="1"/>
  <c r="S15" i="1"/>
  <c r="T15" i="1" s="1"/>
  <c r="S23" i="1"/>
  <c r="T23" i="1" s="1"/>
  <c r="S13" i="1"/>
  <c r="T13" i="1" s="1"/>
  <c r="S6" i="1"/>
  <c r="T6" i="1" s="1"/>
  <c r="S19" i="1"/>
  <c r="T19" i="1" s="1"/>
  <c r="S20" i="1"/>
  <c r="T20" i="1" s="1"/>
  <c r="S12" i="1"/>
  <c r="T12" i="1" s="1"/>
  <c r="S18" i="1"/>
  <c r="T18" i="1" s="1"/>
  <c r="S11" i="1"/>
  <c r="T11" i="1" s="1"/>
  <c r="S22" i="1"/>
  <c r="T22" i="1" s="1"/>
  <c r="S29" i="1"/>
  <c r="T29" i="1" s="1"/>
  <c r="S16" i="1"/>
  <c r="T16" i="1" s="1"/>
  <c r="S14" i="1"/>
  <c r="T14" i="1" s="1"/>
  <c r="S21" i="1"/>
  <c r="T21" i="1" s="1"/>
  <c r="S17" i="1"/>
  <c r="T17" i="1" s="1"/>
  <c r="S25" i="1"/>
  <c r="T25" i="1" s="1"/>
  <c r="S27" i="1"/>
  <c r="T27" i="1" s="1"/>
  <c r="S32" i="1"/>
  <c r="T32" i="1" s="1"/>
  <c r="S34" i="1"/>
  <c r="T34" i="1" s="1"/>
  <c r="S28" i="1"/>
  <c r="T28" i="1" s="1"/>
  <c r="S26" i="1"/>
  <c r="T26" i="1" s="1"/>
  <c r="S24" i="1"/>
  <c r="T24" i="1" s="1"/>
  <c r="S36" i="1"/>
  <c r="T36" i="1" s="1"/>
  <c r="S31" i="1"/>
  <c r="T31" i="1" s="1"/>
  <c r="S42" i="1"/>
  <c r="T42" i="1" s="1"/>
  <c r="S30" i="1"/>
  <c r="T30" i="1" s="1"/>
  <c r="S40" i="1"/>
  <c r="T40" i="1" s="1"/>
  <c r="S37" i="1"/>
  <c r="T37" i="1" s="1"/>
  <c r="S33" i="1"/>
  <c r="T33" i="1" s="1"/>
  <c r="S35" i="1"/>
  <c r="T35" i="1" s="1"/>
  <c r="S38" i="1"/>
  <c r="T38" i="1" s="1"/>
  <c r="S45" i="1"/>
  <c r="T45" i="1" s="1"/>
  <c r="S44" i="1"/>
  <c r="T44" i="1" s="1"/>
  <c r="S50" i="1"/>
  <c r="T50" i="1" s="1"/>
  <c r="S48" i="1"/>
  <c r="T48" i="1" s="1"/>
  <c r="S43" i="1"/>
  <c r="T43" i="1" s="1"/>
  <c r="S41" i="1"/>
  <c r="T41" i="1" s="1"/>
  <c r="S53" i="1"/>
  <c r="T53" i="1" s="1"/>
  <c r="S49" i="1"/>
  <c r="T49" i="1" s="1"/>
  <c r="S47" i="1"/>
  <c r="T47" i="1" s="1"/>
  <c r="S52" i="1"/>
  <c r="T52" i="1" s="1"/>
  <c r="S59" i="1"/>
  <c r="T59" i="1" s="1"/>
  <c r="S63" i="1"/>
  <c r="T63" i="1" s="1"/>
  <c r="S56" i="1"/>
  <c r="T56" i="1" s="1"/>
  <c r="S57" i="1"/>
  <c r="T57" i="1" s="1"/>
  <c r="S66" i="1"/>
  <c r="T66" i="1" s="1"/>
  <c r="S55" i="1"/>
  <c r="T55" i="1" s="1"/>
  <c r="S61" i="1"/>
  <c r="T61" i="1" s="1"/>
  <c r="S58" i="1"/>
  <c r="T58" i="1" s="1"/>
  <c r="S72" i="1"/>
  <c r="T72" i="1" s="1"/>
  <c r="S65" i="1"/>
  <c r="T65" i="1" s="1"/>
  <c r="S62" i="1"/>
  <c r="T62" i="1" s="1"/>
  <c r="S70" i="1"/>
  <c r="T70" i="1" s="1"/>
  <c r="S69" i="1"/>
  <c r="T69" i="1" s="1"/>
  <c r="S76" i="1"/>
  <c r="T76" i="1" s="1"/>
  <c r="S79" i="1"/>
  <c r="T79" i="1" s="1"/>
  <c r="S80" i="1"/>
  <c r="T80" i="1" s="1"/>
  <c r="S68" i="1"/>
  <c r="T68" i="1" s="1"/>
  <c r="S81" i="1"/>
  <c r="T81" i="1" s="1"/>
  <c r="S71" i="1"/>
  <c r="T71" i="1" s="1"/>
  <c r="S74" i="1"/>
  <c r="T74" i="1" s="1"/>
  <c r="S54" i="1"/>
  <c r="T54" i="1" s="1"/>
  <c r="S78" i="1"/>
  <c r="T78" i="1" s="1"/>
  <c r="S73" i="1"/>
  <c r="T73" i="1" s="1"/>
  <c r="S83" i="1"/>
  <c r="T83" i="1" s="1"/>
  <c r="S84" i="1"/>
  <c r="T84" i="1" s="1"/>
  <c r="S77" i="1"/>
  <c r="T77" i="1" s="1"/>
  <c r="S82" i="1"/>
  <c r="T82" i="1" s="1"/>
  <c r="S67" i="1"/>
  <c r="T67" i="1" s="1"/>
  <c r="S85" i="1"/>
  <c r="T85" i="1" s="1"/>
  <c r="S86" i="1"/>
  <c r="T86" i="1" s="1"/>
  <c r="S87" i="1"/>
  <c r="T87" i="1" s="1"/>
  <c r="S88" i="1"/>
  <c r="T88" i="1" s="1"/>
  <c r="S89" i="1"/>
  <c r="T89" i="1" s="1"/>
  <c r="S90" i="1"/>
  <c r="T90" i="1" s="1"/>
  <c r="S91" i="1"/>
  <c r="T91" i="1" s="1"/>
  <c r="S92" i="1"/>
  <c r="T92" i="1" s="1"/>
  <c r="S93" i="1"/>
  <c r="T93" i="1" s="1"/>
  <c r="S94" i="1"/>
  <c r="T94" i="1" s="1"/>
  <c r="S95" i="1"/>
  <c r="T95" i="1" s="1"/>
  <c r="S96" i="1"/>
  <c r="T96" i="1" s="1"/>
  <c r="S97" i="1"/>
  <c r="T97" i="1" s="1"/>
  <c r="S98" i="1"/>
  <c r="T98" i="1" s="1"/>
  <c r="S99" i="1"/>
  <c r="T99" i="1" s="1"/>
  <c r="S100" i="1"/>
  <c r="T100" i="1" s="1"/>
  <c r="S101" i="1"/>
  <c r="T101" i="1" s="1"/>
  <c r="S102" i="1"/>
  <c r="T102" i="1" s="1"/>
  <c r="S103" i="1"/>
  <c r="T103" i="1" s="1"/>
  <c r="S104" i="1"/>
  <c r="T104" i="1" s="1"/>
  <c r="S105" i="1"/>
  <c r="T105" i="1" s="1"/>
  <c r="S106" i="1"/>
  <c r="T106" i="1" s="1"/>
  <c r="S107" i="1"/>
  <c r="T107" i="1" s="1"/>
  <c r="S108" i="1"/>
  <c r="T108" i="1" s="1"/>
  <c r="S109" i="1"/>
  <c r="T109" i="1" s="1"/>
  <c r="S110" i="1"/>
  <c r="T110" i="1" s="1"/>
  <c r="S111" i="1"/>
  <c r="T111" i="1" s="1"/>
  <c r="S112" i="1"/>
  <c r="T112" i="1" s="1"/>
  <c r="S113" i="1"/>
  <c r="T113" i="1" s="1"/>
  <c r="S114" i="1"/>
  <c r="T114" i="1" s="1"/>
  <c r="S115" i="1"/>
  <c r="T115" i="1" s="1"/>
  <c r="S116" i="1"/>
  <c r="T116" i="1" s="1"/>
  <c r="S117" i="1"/>
  <c r="T117" i="1" s="1"/>
  <c r="S118" i="1"/>
  <c r="T118" i="1" s="1"/>
  <c r="S119" i="1"/>
  <c r="T119" i="1" s="1"/>
  <c r="S120" i="1"/>
  <c r="T120" i="1" s="1"/>
  <c r="N2" i="13"/>
  <c r="N3" i="13"/>
  <c r="N4" i="13"/>
  <c r="N5" i="13"/>
  <c r="N6" i="13"/>
  <c r="N7" i="13"/>
  <c r="N8" i="13"/>
  <c r="N9" i="13"/>
  <c r="N10" i="13"/>
  <c r="N11" i="13"/>
  <c r="N12" i="13"/>
  <c r="N13" i="13"/>
  <c r="N14" i="13"/>
  <c r="N15" i="13"/>
  <c r="N16" i="13"/>
  <c r="N17" i="13"/>
  <c r="N18" i="13"/>
  <c r="N19" i="13"/>
  <c r="N20" i="13"/>
  <c r="N21" i="13"/>
  <c r="N22" i="13"/>
  <c r="N23" i="13"/>
  <c r="N24" i="13"/>
  <c r="N25" i="13"/>
  <c r="N26" i="13"/>
  <c r="N27" i="13"/>
  <c r="N28" i="13"/>
  <c r="N29" i="13"/>
  <c r="N30" i="13"/>
  <c r="N31" i="13"/>
  <c r="N32" i="13"/>
  <c r="N33" i="13"/>
  <c r="N34" i="13"/>
  <c r="N35" i="13"/>
  <c r="N36" i="13"/>
  <c r="N37" i="13"/>
  <c r="N38" i="13"/>
  <c r="N39" i="13"/>
  <c r="N40" i="13"/>
  <c r="N41" i="13"/>
  <c r="N42" i="13"/>
  <c r="N43" i="13"/>
  <c r="N44" i="13"/>
  <c r="N45" i="13"/>
  <c r="N46" i="13"/>
  <c r="N47" i="13"/>
  <c r="N48" i="13"/>
  <c r="N49" i="13"/>
  <c r="N50" i="13"/>
  <c r="N51" i="13"/>
  <c r="N52" i="13"/>
  <c r="N53" i="13"/>
  <c r="N54" i="13"/>
  <c r="N55" i="13"/>
  <c r="N56" i="13"/>
  <c r="N57" i="13"/>
  <c r="N58" i="13"/>
  <c r="N59" i="13"/>
  <c r="N60" i="13"/>
  <c r="N61" i="13"/>
  <c r="N62" i="13"/>
  <c r="N63" i="13"/>
  <c r="N64" i="13"/>
  <c r="N65" i="13"/>
  <c r="N66" i="13"/>
  <c r="M2" i="13"/>
  <c r="M3" i="13"/>
  <c r="M4" i="13"/>
  <c r="M5" i="13"/>
  <c r="M6" i="13"/>
  <c r="M7" i="13"/>
  <c r="M8" i="13"/>
  <c r="M9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4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8" i="13"/>
  <c r="M59" i="13"/>
  <c r="M60" i="13"/>
  <c r="M61" i="13"/>
  <c r="M62" i="13"/>
  <c r="M63" i="13"/>
  <c r="M64" i="13"/>
  <c r="M65" i="13"/>
  <c r="M66" i="13"/>
  <c r="Q4" i="1" l="1"/>
  <c r="R4" i="1" s="1"/>
  <c r="F4" i="1" s="1"/>
  <c r="Q7" i="1"/>
  <c r="R7" i="1" s="1"/>
  <c r="F7" i="1" s="1"/>
  <c r="Q9" i="1"/>
  <c r="R9" i="1" s="1"/>
  <c r="F9" i="1" s="1"/>
  <c r="Q10" i="1"/>
  <c r="R10" i="1" s="1"/>
  <c r="F10" i="1" s="1"/>
  <c r="Q15" i="1"/>
  <c r="R15" i="1" s="1"/>
  <c r="F15" i="1" s="1"/>
  <c r="Q5" i="1"/>
  <c r="R5" i="1" s="1"/>
  <c r="F5" i="1" s="1"/>
  <c r="Q23" i="1"/>
  <c r="R23" i="1" s="1"/>
  <c r="F23" i="1" s="1"/>
  <c r="Q20" i="1"/>
  <c r="R20" i="1" s="1"/>
  <c r="F20" i="1" s="1"/>
  <c r="Q12" i="1"/>
  <c r="R12" i="1" s="1"/>
  <c r="F12" i="1" s="1"/>
  <c r="Q29" i="1"/>
  <c r="R29" i="1" s="1"/>
  <c r="F29" i="1" s="1"/>
  <c r="Q19" i="1"/>
  <c r="R19" i="1" s="1"/>
  <c r="F19" i="1" s="1"/>
  <c r="Q22" i="1"/>
  <c r="R22" i="1" s="1"/>
  <c r="F22" i="1" s="1"/>
  <c r="Q11" i="1"/>
  <c r="R11" i="1" s="1"/>
  <c r="F11" i="1" s="1"/>
  <c r="Q18" i="1"/>
  <c r="R18" i="1" s="1"/>
  <c r="F18" i="1" s="1"/>
  <c r="Q8" i="1"/>
  <c r="R8" i="1" s="1"/>
  <c r="F8" i="1" s="1"/>
  <c r="Q13" i="1"/>
  <c r="R13" i="1" s="1"/>
  <c r="F13" i="1" s="1"/>
  <c r="Q17" i="1"/>
  <c r="R17" i="1" s="1"/>
  <c r="F17" i="1" s="1"/>
  <c r="Q16" i="1"/>
  <c r="R16" i="1" s="1"/>
  <c r="F16" i="1" s="1"/>
  <c r="Q34" i="1"/>
  <c r="R34" i="1" s="1"/>
  <c r="F34" i="1" s="1"/>
  <c r="Q21" i="1"/>
  <c r="R21" i="1" s="1"/>
  <c r="F21" i="1" s="1"/>
  <c r="Q25" i="1"/>
  <c r="R25" i="1" s="1"/>
  <c r="F25" i="1" s="1"/>
  <c r="Q14" i="1"/>
  <c r="R14" i="1" s="1"/>
  <c r="F14" i="1" s="1"/>
  <c r="Q28" i="1"/>
  <c r="R28" i="1" s="1"/>
  <c r="F28" i="1" s="1"/>
  <c r="Q6" i="1"/>
  <c r="R6" i="1" s="1"/>
  <c r="F6" i="1" s="1"/>
  <c r="Q42" i="1"/>
  <c r="R42" i="1" s="1"/>
  <c r="F42" i="1" s="1"/>
  <c r="Q24" i="1"/>
  <c r="R24" i="1" s="1"/>
  <c r="F24" i="1" s="1"/>
  <c r="Q36" i="1"/>
  <c r="R36" i="1" s="1"/>
  <c r="F36" i="1" s="1"/>
  <c r="Q40" i="1"/>
  <c r="R40" i="1" s="1"/>
  <c r="F40" i="1" s="1"/>
  <c r="Q30" i="1"/>
  <c r="R30" i="1" s="1"/>
  <c r="F30" i="1" s="1"/>
  <c r="Q35" i="1"/>
  <c r="R35" i="1" s="1"/>
  <c r="F35" i="1" s="1"/>
  <c r="Q27" i="1"/>
  <c r="R27" i="1" s="1"/>
  <c r="F27" i="1" s="1"/>
  <c r="Q33" i="1"/>
  <c r="R33" i="1" s="1"/>
  <c r="F33" i="1" s="1"/>
  <c r="Q37" i="1"/>
  <c r="R37" i="1" s="1"/>
  <c r="F37" i="1" s="1"/>
  <c r="Q39" i="1"/>
  <c r="R39" i="1" s="1"/>
  <c r="F39" i="1" s="1"/>
  <c r="Q26" i="1"/>
  <c r="R26" i="1" s="1"/>
  <c r="F26" i="1" s="1"/>
  <c r="Q31" i="1"/>
  <c r="R31" i="1" s="1"/>
  <c r="F31" i="1" s="1"/>
  <c r="Q51" i="1"/>
  <c r="R51" i="1" s="1"/>
  <c r="F51" i="1" s="1"/>
  <c r="Q45" i="1"/>
  <c r="R45" i="1" s="1"/>
  <c r="F45" i="1" s="1"/>
  <c r="Q46" i="1"/>
  <c r="R46" i="1" s="1"/>
  <c r="F46" i="1" s="1"/>
  <c r="Q48" i="1"/>
  <c r="R48" i="1" s="1"/>
  <c r="F48" i="1" s="1"/>
  <c r="Q32" i="1"/>
  <c r="R32" i="1" s="1"/>
  <c r="F32" i="1" s="1"/>
  <c r="Q43" i="1"/>
  <c r="R43" i="1" s="1"/>
  <c r="F43" i="1" s="1"/>
  <c r="Q44" i="1"/>
  <c r="R44" i="1" s="1"/>
  <c r="F44" i="1" s="1"/>
  <c r="Q41" i="1"/>
  <c r="R41" i="1" s="1"/>
  <c r="F41" i="1" s="1"/>
  <c r="Q63" i="1"/>
  <c r="R63" i="1" s="1"/>
  <c r="F63" i="1" s="1"/>
  <c r="Q47" i="1"/>
  <c r="R47" i="1" s="1"/>
  <c r="F47" i="1" s="1"/>
  <c r="Q50" i="1"/>
  <c r="R50" i="1" s="1"/>
  <c r="F50" i="1" s="1"/>
  <c r="Q53" i="1"/>
  <c r="R53" i="1" s="1"/>
  <c r="F53" i="1" s="1"/>
  <c r="Q38" i="1"/>
  <c r="R38" i="1" s="1"/>
  <c r="F38" i="1" s="1"/>
  <c r="Q66" i="1"/>
  <c r="R66" i="1" s="1"/>
  <c r="F66" i="1" s="1"/>
  <c r="Q59" i="1"/>
  <c r="R59" i="1" s="1"/>
  <c r="F59" i="1" s="1"/>
  <c r="Q49" i="1"/>
  <c r="R49" i="1" s="1"/>
  <c r="F49" i="1" s="1"/>
  <c r="Q52" i="1"/>
  <c r="R52" i="1" s="1"/>
  <c r="F52" i="1" s="1"/>
  <c r="Q56" i="1"/>
  <c r="R56" i="1" s="1"/>
  <c r="F56" i="1" s="1"/>
  <c r="Q57" i="1"/>
  <c r="R57" i="1" s="1"/>
  <c r="F57" i="1" s="1"/>
  <c r="Q61" i="1"/>
  <c r="R61" i="1" s="1"/>
  <c r="F61" i="1" s="1"/>
  <c r="Q72" i="1"/>
  <c r="R72" i="1" s="1"/>
  <c r="F72" i="1" s="1"/>
  <c r="Q60" i="1"/>
  <c r="R60" i="1" s="1"/>
  <c r="F60" i="1" s="1"/>
  <c r="Q55" i="1"/>
  <c r="R55" i="1" s="1"/>
  <c r="F55" i="1" s="1"/>
  <c r="Q64" i="1"/>
  <c r="R64" i="1" s="1"/>
  <c r="F64" i="1" s="1"/>
  <c r="Q58" i="1"/>
  <c r="R58" i="1" s="1"/>
  <c r="F58" i="1" s="1"/>
  <c r="Q70" i="1"/>
  <c r="R70" i="1" s="1"/>
  <c r="F70" i="1" s="1"/>
  <c r="Q79" i="1"/>
  <c r="R79" i="1" s="1"/>
  <c r="F79" i="1" s="1"/>
  <c r="Q80" i="1"/>
  <c r="R80" i="1" s="1"/>
  <c r="F80" i="1" s="1"/>
  <c r="Q68" i="1"/>
  <c r="R68" i="1" s="1"/>
  <c r="F68" i="1" s="1"/>
  <c r="Q69" i="1"/>
  <c r="R69" i="1" s="1"/>
  <c r="F69" i="1" s="1"/>
  <c r="Q81" i="1"/>
  <c r="R81" i="1" s="1"/>
  <c r="F81" i="1" s="1"/>
  <c r="Q76" i="1"/>
  <c r="R76" i="1" s="1"/>
  <c r="F76" i="1" s="1"/>
  <c r="Q65" i="1"/>
  <c r="R65" i="1" s="1"/>
  <c r="F65" i="1" s="1"/>
  <c r="Q71" i="1"/>
  <c r="R71" i="1" s="1"/>
  <c r="F71" i="1" s="1"/>
  <c r="Q62" i="1"/>
  <c r="R62" i="1" s="1"/>
  <c r="F62" i="1" s="1"/>
  <c r="Q74" i="1"/>
  <c r="R74" i="1" s="1"/>
  <c r="F74" i="1" s="1"/>
  <c r="Q78" i="1"/>
  <c r="R78" i="1" s="1"/>
  <c r="F78" i="1" s="1"/>
  <c r="Q83" i="1"/>
  <c r="R83" i="1" s="1"/>
  <c r="F83" i="1" s="1"/>
  <c r="Q75" i="1"/>
  <c r="R75" i="1" s="1"/>
  <c r="F75" i="1" s="1"/>
  <c r="Q84" i="1"/>
  <c r="R84" i="1" s="1"/>
  <c r="F84" i="1" s="1"/>
  <c r="Q73" i="1"/>
  <c r="R73" i="1" s="1"/>
  <c r="F73" i="1" s="1"/>
  <c r="Q82" i="1"/>
  <c r="R82" i="1" s="1"/>
  <c r="F82" i="1" s="1"/>
  <c r="Q54" i="1"/>
  <c r="R54" i="1" s="1"/>
  <c r="F54" i="1" s="1"/>
  <c r="Q77" i="1"/>
  <c r="R77" i="1" s="1"/>
  <c r="F77" i="1" s="1"/>
  <c r="Q67" i="1"/>
  <c r="R67" i="1" s="1"/>
  <c r="F67" i="1" s="1"/>
  <c r="Q85" i="1"/>
  <c r="R85" i="1" s="1"/>
  <c r="F85" i="1" s="1"/>
  <c r="Q86" i="1"/>
  <c r="R86" i="1" s="1"/>
  <c r="F86" i="1" s="1"/>
  <c r="Q87" i="1"/>
  <c r="R87" i="1" s="1"/>
  <c r="F87" i="1" s="1"/>
  <c r="Q88" i="1"/>
  <c r="R88" i="1" s="1"/>
  <c r="F88" i="1" s="1"/>
  <c r="Q89" i="1"/>
  <c r="R89" i="1" s="1"/>
  <c r="F89" i="1" s="1"/>
  <c r="Q90" i="1"/>
  <c r="R90" i="1" s="1"/>
  <c r="F90" i="1" s="1"/>
  <c r="Q91" i="1"/>
  <c r="R91" i="1" s="1"/>
  <c r="F91" i="1" s="1"/>
  <c r="Q92" i="1"/>
  <c r="R92" i="1" s="1"/>
  <c r="F92" i="1" s="1"/>
  <c r="Q93" i="1"/>
  <c r="R93" i="1" s="1"/>
  <c r="F93" i="1" s="1"/>
  <c r="Q94" i="1"/>
  <c r="R94" i="1" s="1"/>
  <c r="F94" i="1" s="1"/>
  <c r="Q95" i="1"/>
  <c r="R95" i="1" s="1"/>
  <c r="F95" i="1" s="1"/>
  <c r="Q96" i="1"/>
  <c r="R96" i="1" s="1"/>
  <c r="F96" i="1" s="1"/>
  <c r="Q97" i="1"/>
  <c r="R97" i="1" s="1"/>
  <c r="F97" i="1" s="1"/>
  <c r="Q98" i="1"/>
  <c r="R98" i="1" s="1"/>
  <c r="F98" i="1" s="1"/>
  <c r="Q99" i="1"/>
  <c r="R99" i="1" s="1"/>
  <c r="F99" i="1" s="1"/>
  <c r="Q100" i="1"/>
  <c r="R100" i="1" s="1"/>
  <c r="F100" i="1" s="1"/>
  <c r="Q101" i="1"/>
  <c r="R101" i="1" s="1"/>
  <c r="F101" i="1" s="1"/>
  <c r="Q102" i="1"/>
  <c r="R102" i="1" s="1"/>
  <c r="F102" i="1" s="1"/>
  <c r="Q103" i="1"/>
  <c r="R103" i="1" s="1"/>
  <c r="F103" i="1" s="1"/>
  <c r="Q104" i="1"/>
  <c r="R104" i="1" s="1"/>
  <c r="F104" i="1" s="1"/>
  <c r="Q105" i="1"/>
  <c r="R105" i="1" s="1"/>
  <c r="F105" i="1" s="1"/>
  <c r="Q106" i="1"/>
  <c r="R106" i="1" s="1"/>
  <c r="F106" i="1" s="1"/>
  <c r="Q107" i="1"/>
  <c r="R107" i="1" s="1"/>
  <c r="F107" i="1" s="1"/>
  <c r="Q108" i="1"/>
  <c r="R108" i="1" s="1"/>
  <c r="F108" i="1" s="1"/>
  <c r="Q109" i="1"/>
  <c r="R109" i="1" s="1"/>
  <c r="F109" i="1" s="1"/>
  <c r="Q110" i="1"/>
  <c r="R110" i="1" s="1"/>
  <c r="F110" i="1" s="1"/>
  <c r="Q111" i="1"/>
  <c r="R111" i="1" s="1"/>
  <c r="F111" i="1" s="1"/>
  <c r="Q112" i="1"/>
  <c r="R112" i="1" s="1"/>
  <c r="F112" i="1" s="1"/>
  <c r="Q113" i="1"/>
  <c r="R113" i="1" s="1"/>
  <c r="F113" i="1" s="1"/>
  <c r="Q114" i="1"/>
  <c r="R114" i="1" s="1"/>
  <c r="F114" i="1" s="1"/>
  <c r="Q115" i="1"/>
  <c r="R115" i="1" s="1"/>
  <c r="F115" i="1" s="1"/>
  <c r="Q116" i="1"/>
  <c r="R116" i="1" s="1"/>
  <c r="F116" i="1" s="1"/>
  <c r="Q117" i="1"/>
  <c r="R117" i="1" s="1"/>
  <c r="F117" i="1" s="1"/>
  <c r="Q118" i="1"/>
  <c r="R118" i="1" s="1"/>
  <c r="F118" i="1" s="1"/>
  <c r="Q119" i="1"/>
  <c r="R119" i="1" s="1"/>
  <c r="F119" i="1" s="1"/>
  <c r="Q120" i="1"/>
  <c r="R120" i="1" s="1"/>
  <c r="F120" i="1" s="1"/>
  <c r="O2" i="12"/>
  <c r="O3" i="12"/>
  <c r="O4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23" i="12"/>
  <c r="O24" i="12"/>
  <c r="O25" i="12"/>
  <c r="O26" i="12"/>
  <c r="O27" i="12"/>
  <c r="O28" i="12"/>
  <c r="O29" i="12"/>
  <c r="O30" i="12"/>
  <c r="O31" i="12"/>
  <c r="O32" i="12"/>
  <c r="O33" i="12"/>
  <c r="O34" i="12"/>
  <c r="O35" i="12"/>
  <c r="O36" i="12"/>
  <c r="O37" i="12"/>
  <c r="O38" i="12"/>
  <c r="O39" i="12"/>
  <c r="O40" i="12"/>
  <c r="O41" i="12"/>
  <c r="O42" i="12"/>
  <c r="O43" i="12"/>
  <c r="O44" i="12"/>
  <c r="O45" i="12"/>
  <c r="O46" i="12"/>
  <c r="O47" i="12"/>
  <c r="O48" i="12"/>
  <c r="O49" i="12"/>
  <c r="O50" i="12"/>
  <c r="O51" i="12"/>
  <c r="O52" i="12"/>
  <c r="O53" i="12"/>
  <c r="O54" i="12"/>
  <c r="O55" i="12"/>
  <c r="O56" i="12"/>
  <c r="O57" i="12"/>
  <c r="O58" i="12"/>
  <c r="O59" i="12"/>
  <c r="O60" i="12"/>
  <c r="O61" i="12"/>
  <c r="O62" i="12"/>
  <c r="O63" i="12"/>
  <c r="O64" i="12"/>
  <c r="N2" i="12"/>
  <c r="N3" i="12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3" i="12"/>
  <c r="N24" i="12"/>
  <c r="N25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M2" i="12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O4" i="1" l="1"/>
  <c r="P4" i="1" s="1"/>
  <c r="O9" i="1"/>
  <c r="P9" i="1" s="1"/>
  <c r="O10" i="1"/>
  <c r="P10" i="1" s="1"/>
  <c r="O7" i="1"/>
  <c r="P7" i="1" s="1"/>
  <c r="O15" i="1"/>
  <c r="P15" i="1" s="1"/>
  <c r="O5" i="1"/>
  <c r="P5" i="1" s="1"/>
  <c r="O23" i="1"/>
  <c r="P23" i="1" s="1"/>
  <c r="O20" i="1"/>
  <c r="P20" i="1" s="1"/>
  <c r="O12" i="1"/>
  <c r="P12" i="1" s="1"/>
  <c r="O22" i="1"/>
  <c r="P22" i="1" s="1"/>
  <c r="O18" i="1"/>
  <c r="P18" i="1" s="1"/>
  <c r="O8" i="1"/>
  <c r="P8" i="1" s="1"/>
  <c r="O19" i="1"/>
  <c r="P19" i="1" s="1"/>
  <c r="O11" i="1"/>
  <c r="P11" i="1" s="1"/>
  <c r="O17" i="1"/>
  <c r="P17" i="1" s="1"/>
  <c r="O25" i="1"/>
  <c r="P25" i="1" s="1"/>
  <c r="O6" i="1"/>
  <c r="P6" i="1" s="1"/>
  <c r="O29" i="1"/>
  <c r="P29" i="1" s="1"/>
  <c r="O16" i="1"/>
  <c r="P16" i="1" s="1"/>
  <c r="O14" i="1"/>
  <c r="P14" i="1" s="1"/>
  <c r="O13" i="1"/>
  <c r="P13" i="1" s="1"/>
  <c r="O21" i="1"/>
  <c r="P21" i="1" s="1"/>
  <c r="O24" i="1"/>
  <c r="P24" i="1" s="1"/>
  <c r="O42" i="1"/>
  <c r="P42" i="1" s="1"/>
  <c r="O36" i="1"/>
  <c r="P36" i="1" s="1"/>
  <c r="O35" i="1"/>
  <c r="P35" i="1" s="1"/>
  <c r="O28" i="1"/>
  <c r="P28" i="1" s="1"/>
  <c r="O34" i="1"/>
  <c r="P34" i="1" s="1"/>
  <c r="O33" i="1"/>
  <c r="P33" i="1" s="1"/>
  <c r="O26" i="1"/>
  <c r="P26" i="1" s="1"/>
  <c r="O37" i="1"/>
  <c r="P37" i="1" s="1"/>
  <c r="O31" i="1"/>
  <c r="P31" i="1" s="1"/>
  <c r="O40" i="1"/>
  <c r="P40" i="1" s="1"/>
  <c r="O27" i="1"/>
  <c r="P27" i="1" s="1"/>
  <c r="O30" i="1"/>
  <c r="P30" i="1" s="1"/>
  <c r="O32" i="1"/>
  <c r="P32" i="1" s="1"/>
  <c r="O43" i="1"/>
  <c r="P43" i="1" s="1"/>
  <c r="O63" i="1"/>
  <c r="P63" i="1" s="1"/>
  <c r="O39" i="1"/>
  <c r="P39" i="1" s="1"/>
  <c r="O45" i="1"/>
  <c r="P45" i="1" s="1"/>
  <c r="O46" i="1"/>
  <c r="P46" i="1" s="1"/>
  <c r="O48" i="1"/>
  <c r="P48" i="1" s="1"/>
  <c r="O51" i="1"/>
  <c r="P51" i="1" s="1"/>
  <c r="O52" i="1"/>
  <c r="P52" i="1" s="1"/>
  <c r="O44" i="1"/>
  <c r="P44" i="1" s="1"/>
  <c r="O47" i="1"/>
  <c r="P47" i="1" s="1"/>
  <c r="O66" i="1"/>
  <c r="P66" i="1" s="1"/>
  <c r="O50" i="1"/>
  <c r="P50" i="1" s="1"/>
  <c r="O57" i="1"/>
  <c r="P57" i="1" s="1"/>
  <c r="O41" i="1"/>
  <c r="P41" i="1" s="1"/>
  <c r="O59" i="1"/>
  <c r="P59" i="1" s="1"/>
  <c r="O49" i="1"/>
  <c r="P49" i="1" s="1"/>
  <c r="O53" i="1"/>
  <c r="P53" i="1" s="1"/>
  <c r="O56" i="1"/>
  <c r="P56" i="1" s="1"/>
  <c r="O61" i="1"/>
  <c r="P61" i="1" s="1"/>
  <c r="O38" i="1"/>
  <c r="P38" i="1" s="1"/>
  <c r="O72" i="1"/>
  <c r="P72" i="1" s="1"/>
  <c r="O60" i="1"/>
  <c r="P60" i="1" s="1"/>
  <c r="O70" i="1"/>
  <c r="P70" i="1" s="1"/>
  <c r="O58" i="1"/>
  <c r="P58" i="1" s="1"/>
  <c r="O80" i="1"/>
  <c r="P80" i="1" s="1"/>
  <c r="O68" i="1"/>
  <c r="P68" i="1" s="1"/>
  <c r="O69" i="1"/>
  <c r="P69" i="1" s="1"/>
  <c r="O64" i="1"/>
  <c r="P64" i="1" s="1"/>
  <c r="O55" i="1"/>
  <c r="P55" i="1" s="1"/>
  <c r="O81" i="1"/>
  <c r="P81" i="1" s="1"/>
  <c r="O71" i="1"/>
  <c r="P71" i="1" s="1"/>
  <c r="O79" i="1"/>
  <c r="P79" i="1" s="1"/>
  <c r="O74" i="1"/>
  <c r="P74" i="1" s="1"/>
  <c r="O62" i="1"/>
  <c r="P62" i="1" s="1"/>
  <c r="O76" i="1"/>
  <c r="P76" i="1" s="1"/>
  <c r="O65" i="1"/>
  <c r="P65" i="1" s="1"/>
  <c r="O78" i="1"/>
  <c r="P78" i="1" s="1"/>
  <c r="O83" i="1"/>
  <c r="P83" i="1" s="1"/>
  <c r="O75" i="1"/>
  <c r="P75" i="1" s="1"/>
  <c r="O73" i="1"/>
  <c r="P73" i="1" s="1"/>
  <c r="O82" i="1"/>
  <c r="P82" i="1" s="1"/>
  <c r="O84" i="1"/>
  <c r="P84" i="1" s="1"/>
  <c r="O54" i="1"/>
  <c r="P54" i="1" s="1"/>
  <c r="O77" i="1"/>
  <c r="P77" i="1" s="1"/>
  <c r="O67" i="1"/>
  <c r="P67" i="1" s="1"/>
  <c r="O85" i="1"/>
  <c r="P85" i="1" s="1"/>
  <c r="O86" i="1"/>
  <c r="P86" i="1" s="1"/>
  <c r="O87" i="1"/>
  <c r="P87" i="1" s="1"/>
  <c r="O88" i="1"/>
  <c r="P88" i="1" s="1"/>
  <c r="O89" i="1"/>
  <c r="P89" i="1" s="1"/>
  <c r="O90" i="1"/>
  <c r="P90" i="1" s="1"/>
  <c r="O91" i="1"/>
  <c r="P91" i="1" s="1"/>
  <c r="O92" i="1"/>
  <c r="P92" i="1" s="1"/>
  <c r="O93" i="1"/>
  <c r="P93" i="1" s="1"/>
  <c r="O94" i="1"/>
  <c r="P94" i="1" s="1"/>
  <c r="O95" i="1"/>
  <c r="P95" i="1" s="1"/>
  <c r="O96" i="1"/>
  <c r="P96" i="1" s="1"/>
  <c r="O97" i="1"/>
  <c r="P97" i="1" s="1"/>
  <c r="O98" i="1"/>
  <c r="P98" i="1" s="1"/>
  <c r="O99" i="1"/>
  <c r="P99" i="1" s="1"/>
  <c r="O100" i="1"/>
  <c r="P100" i="1" s="1"/>
  <c r="O101" i="1"/>
  <c r="P101" i="1" s="1"/>
  <c r="O102" i="1"/>
  <c r="P102" i="1" s="1"/>
  <c r="O103" i="1"/>
  <c r="P103" i="1" s="1"/>
  <c r="O104" i="1"/>
  <c r="P104" i="1" s="1"/>
  <c r="O105" i="1"/>
  <c r="P105" i="1" s="1"/>
  <c r="O106" i="1"/>
  <c r="P106" i="1" s="1"/>
  <c r="O107" i="1"/>
  <c r="P107" i="1" s="1"/>
  <c r="O108" i="1"/>
  <c r="P108" i="1" s="1"/>
  <c r="O109" i="1"/>
  <c r="P109" i="1" s="1"/>
  <c r="O110" i="1"/>
  <c r="P110" i="1" s="1"/>
  <c r="O111" i="1"/>
  <c r="P111" i="1" s="1"/>
  <c r="O112" i="1"/>
  <c r="P112" i="1" s="1"/>
  <c r="O113" i="1"/>
  <c r="P113" i="1" s="1"/>
  <c r="O114" i="1"/>
  <c r="P114" i="1" s="1"/>
  <c r="O115" i="1"/>
  <c r="P115" i="1" s="1"/>
  <c r="O116" i="1"/>
  <c r="P116" i="1" s="1"/>
  <c r="O117" i="1"/>
  <c r="P117" i="1" s="1"/>
  <c r="O118" i="1"/>
  <c r="P118" i="1" s="1"/>
  <c r="O119" i="1"/>
  <c r="P119" i="1" s="1"/>
  <c r="O120" i="1"/>
  <c r="P120" i="1" s="1"/>
  <c r="O2" i="11"/>
  <c r="O3" i="11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N2" i="11"/>
  <c r="N3" i="11"/>
  <c r="N4" i="11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23" i="11"/>
  <c r="N24" i="11"/>
  <c r="N25" i="11"/>
  <c r="N26" i="11"/>
  <c r="N27" i="11"/>
  <c r="N28" i="11"/>
  <c r="N29" i="11"/>
  <c r="N30" i="11"/>
  <c r="N31" i="11"/>
  <c r="N32" i="11"/>
  <c r="N33" i="11"/>
  <c r="N34" i="11"/>
  <c r="N35" i="11"/>
  <c r="N36" i="11"/>
  <c r="N37" i="11"/>
  <c r="N38" i="11"/>
  <c r="N39" i="11"/>
  <c r="N40" i="11"/>
  <c r="N41" i="11"/>
  <c r="N42" i="11"/>
  <c r="N43" i="11"/>
  <c r="N44" i="11"/>
  <c r="N45" i="11"/>
  <c r="N46" i="11"/>
  <c r="N47" i="11"/>
  <c r="N48" i="11"/>
  <c r="N49" i="11"/>
  <c r="N50" i="11"/>
  <c r="N51" i="11"/>
  <c r="N52" i="11"/>
  <c r="N53" i="11"/>
  <c r="N54" i="11"/>
  <c r="N55" i="11"/>
  <c r="N56" i="11"/>
  <c r="N57" i="11"/>
  <c r="N58" i="11"/>
  <c r="N59" i="11"/>
  <c r="N60" i="11"/>
  <c r="N61" i="11"/>
  <c r="N62" i="11"/>
  <c r="N63" i="11"/>
  <c r="N64" i="11"/>
  <c r="N65" i="11"/>
  <c r="N66" i="11"/>
  <c r="N67" i="11"/>
  <c r="N68" i="11"/>
  <c r="N69" i="11"/>
  <c r="N70" i="11"/>
  <c r="N71" i="11"/>
  <c r="N72" i="11"/>
  <c r="N73" i="11"/>
  <c r="N74" i="11"/>
  <c r="N75" i="11"/>
  <c r="N76" i="11"/>
  <c r="N77" i="11"/>
  <c r="N78" i="11"/>
  <c r="P2" i="11"/>
  <c r="P3" i="1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M4" i="1" l="1"/>
  <c r="N4" i="1" s="1"/>
  <c r="M9" i="1"/>
  <c r="N9" i="1" s="1"/>
  <c r="M5" i="1"/>
  <c r="N5" i="1" s="1"/>
  <c r="M10" i="1"/>
  <c r="N10" i="1" s="1"/>
  <c r="M15" i="1"/>
  <c r="N15" i="1" s="1"/>
  <c r="M7" i="1"/>
  <c r="N7" i="1" s="1"/>
  <c r="M23" i="1"/>
  <c r="N23" i="1" s="1"/>
  <c r="M12" i="1"/>
  <c r="N12" i="1" s="1"/>
  <c r="M18" i="1"/>
  <c r="N18" i="1" s="1"/>
  <c r="M20" i="1"/>
  <c r="N20" i="1" s="1"/>
  <c r="M6" i="1"/>
  <c r="N6" i="1" s="1"/>
  <c r="M22" i="1"/>
  <c r="N22" i="1" s="1"/>
  <c r="M17" i="1"/>
  <c r="N17" i="1" s="1"/>
  <c r="M19" i="1"/>
  <c r="N19" i="1" s="1"/>
  <c r="M16" i="1"/>
  <c r="N16" i="1" s="1"/>
  <c r="M29" i="1"/>
  <c r="N29" i="1" s="1"/>
  <c r="M8" i="1"/>
  <c r="N8" i="1" s="1"/>
  <c r="M25" i="1"/>
  <c r="N25" i="1" s="1"/>
  <c r="M21" i="1"/>
  <c r="N21" i="1" s="1"/>
  <c r="M28" i="1"/>
  <c r="N28" i="1" s="1"/>
  <c r="M33" i="1"/>
  <c r="N33" i="1" s="1"/>
  <c r="M13" i="1"/>
  <c r="N13" i="1" s="1"/>
  <c r="M36" i="1"/>
  <c r="N36" i="1" s="1"/>
  <c r="M24" i="1"/>
  <c r="N24" i="1" s="1"/>
  <c r="M14" i="1"/>
  <c r="N14" i="1" s="1"/>
  <c r="M42" i="1"/>
  <c r="N42" i="1" s="1"/>
  <c r="M31" i="1"/>
  <c r="N31" i="1" s="1"/>
  <c r="M34" i="1"/>
  <c r="N34" i="1" s="1"/>
  <c r="M11" i="1"/>
  <c r="N11" i="1" s="1"/>
  <c r="M40" i="1"/>
  <c r="N40" i="1" s="1"/>
  <c r="M35" i="1"/>
  <c r="N35" i="1" s="1"/>
  <c r="M32" i="1"/>
  <c r="N32" i="1" s="1"/>
  <c r="M43" i="1"/>
  <c r="N43" i="1" s="1"/>
  <c r="M27" i="1"/>
  <c r="N27" i="1" s="1"/>
  <c r="M26" i="1"/>
  <c r="N26" i="1" s="1"/>
  <c r="M63" i="1"/>
  <c r="N63" i="1" s="1"/>
  <c r="M37" i="1"/>
  <c r="N37" i="1" s="1"/>
  <c r="M47" i="1"/>
  <c r="N47" i="1" s="1"/>
  <c r="M51" i="1"/>
  <c r="N51" i="1" s="1"/>
  <c r="M48" i="1"/>
  <c r="N48" i="1" s="1"/>
  <c r="M46" i="1"/>
  <c r="N46" i="1" s="1"/>
  <c r="M39" i="1"/>
  <c r="N39" i="1" s="1"/>
  <c r="M52" i="1"/>
  <c r="N52" i="1" s="1"/>
  <c r="M45" i="1"/>
  <c r="N45" i="1" s="1"/>
  <c r="M44" i="1"/>
  <c r="N44" i="1" s="1"/>
  <c r="M50" i="1"/>
  <c r="N50" i="1" s="1"/>
  <c r="M61" i="1"/>
  <c r="N61" i="1" s="1"/>
  <c r="M38" i="1"/>
  <c r="N38" i="1" s="1"/>
  <c r="M30" i="1"/>
  <c r="N30" i="1" s="1"/>
  <c r="M66" i="1"/>
  <c r="N66" i="1" s="1"/>
  <c r="M60" i="1"/>
  <c r="N60" i="1" s="1"/>
  <c r="M53" i="1"/>
  <c r="N53" i="1" s="1"/>
  <c r="M57" i="1"/>
  <c r="N57" i="1" s="1"/>
  <c r="M49" i="1"/>
  <c r="N49" i="1" s="1"/>
  <c r="M56" i="1"/>
  <c r="N56" i="1" s="1"/>
  <c r="M59" i="1"/>
  <c r="N59" i="1" s="1"/>
  <c r="M41" i="1"/>
  <c r="N41" i="1" s="1"/>
  <c r="M55" i="1"/>
  <c r="N55" i="1" s="1"/>
  <c r="M81" i="1"/>
  <c r="N81" i="1" s="1"/>
  <c r="M80" i="1"/>
  <c r="N80" i="1" s="1"/>
  <c r="M79" i="1"/>
  <c r="N79" i="1" s="1"/>
  <c r="M70" i="1"/>
  <c r="N70" i="1" s="1"/>
  <c r="M71" i="1"/>
  <c r="N71" i="1" s="1"/>
  <c r="M69" i="1"/>
  <c r="N69" i="1" s="1"/>
  <c r="M65" i="1"/>
  <c r="N65" i="1" s="1"/>
  <c r="M72" i="1"/>
  <c r="N72" i="1" s="1"/>
  <c r="M68" i="1"/>
  <c r="N68" i="1" s="1"/>
  <c r="M64" i="1"/>
  <c r="N64" i="1" s="1"/>
  <c r="M62" i="1"/>
  <c r="N62" i="1" s="1"/>
  <c r="M74" i="1"/>
  <c r="N74" i="1" s="1"/>
  <c r="M58" i="1"/>
  <c r="N58" i="1" s="1"/>
  <c r="M78" i="1"/>
  <c r="N78" i="1" s="1"/>
  <c r="M76" i="1"/>
  <c r="N76" i="1" s="1"/>
  <c r="M83" i="1"/>
  <c r="N83" i="1" s="1"/>
  <c r="M75" i="1"/>
  <c r="N75" i="1" s="1"/>
  <c r="M73" i="1"/>
  <c r="N73" i="1" s="1"/>
  <c r="M82" i="1"/>
  <c r="N82" i="1" s="1"/>
  <c r="M84" i="1"/>
  <c r="N84" i="1" s="1"/>
  <c r="M54" i="1"/>
  <c r="N54" i="1" s="1"/>
  <c r="M77" i="1"/>
  <c r="N77" i="1" s="1"/>
  <c r="M67" i="1"/>
  <c r="N67" i="1" s="1"/>
  <c r="M85" i="1"/>
  <c r="N85" i="1" s="1"/>
  <c r="M86" i="1"/>
  <c r="N86" i="1" s="1"/>
  <c r="M87" i="1"/>
  <c r="N87" i="1" s="1"/>
  <c r="M88" i="1"/>
  <c r="N88" i="1" s="1"/>
  <c r="M89" i="1"/>
  <c r="N89" i="1" s="1"/>
  <c r="M90" i="1"/>
  <c r="N90" i="1" s="1"/>
  <c r="M91" i="1"/>
  <c r="N91" i="1" s="1"/>
  <c r="M92" i="1"/>
  <c r="N92" i="1" s="1"/>
  <c r="M93" i="1"/>
  <c r="N93" i="1" s="1"/>
  <c r="M94" i="1"/>
  <c r="N94" i="1" s="1"/>
  <c r="M95" i="1"/>
  <c r="N95" i="1" s="1"/>
  <c r="M96" i="1"/>
  <c r="N96" i="1" s="1"/>
  <c r="M97" i="1"/>
  <c r="N97" i="1" s="1"/>
  <c r="M98" i="1"/>
  <c r="N98" i="1" s="1"/>
  <c r="M99" i="1"/>
  <c r="N99" i="1" s="1"/>
  <c r="M100" i="1"/>
  <c r="N100" i="1" s="1"/>
  <c r="M101" i="1"/>
  <c r="N101" i="1" s="1"/>
  <c r="M102" i="1"/>
  <c r="N102" i="1" s="1"/>
  <c r="M103" i="1"/>
  <c r="N103" i="1" s="1"/>
  <c r="M104" i="1"/>
  <c r="N104" i="1" s="1"/>
  <c r="M105" i="1"/>
  <c r="N105" i="1" s="1"/>
  <c r="M106" i="1"/>
  <c r="N106" i="1" s="1"/>
  <c r="M107" i="1"/>
  <c r="N107" i="1" s="1"/>
  <c r="M108" i="1"/>
  <c r="N108" i="1" s="1"/>
  <c r="M109" i="1"/>
  <c r="N109" i="1" s="1"/>
  <c r="M110" i="1"/>
  <c r="N110" i="1" s="1"/>
  <c r="M111" i="1"/>
  <c r="N111" i="1" s="1"/>
  <c r="M112" i="1"/>
  <c r="N112" i="1" s="1"/>
  <c r="M113" i="1"/>
  <c r="N113" i="1" s="1"/>
  <c r="M114" i="1"/>
  <c r="N114" i="1" s="1"/>
  <c r="M115" i="1"/>
  <c r="N115" i="1" s="1"/>
  <c r="M116" i="1"/>
  <c r="N116" i="1" s="1"/>
  <c r="M117" i="1"/>
  <c r="N117" i="1" s="1"/>
  <c r="M118" i="1"/>
  <c r="N118" i="1" s="1"/>
  <c r="M119" i="1"/>
  <c r="N119" i="1" s="1"/>
  <c r="M120" i="1"/>
  <c r="N120" i="1" s="1"/>
  <c r="O2" i="10"/>
  <c r="O3" i="10"/>
  <c r="O4" i="10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23" i="10"/>
  <c r="O24" i="10"/>
  <c r="O25" i="10"/>
  <c r="O26" i="10"/>
  <c r="O27" i="10"/>
  <c r="O28" i="10"/>
  <c r="O29" i="10"/>
  <c r="O30" i="10"/>
  <c r="O31" i="10"/>
  <c r="O32" i="10"/>
  <c r="O33" i="10"/>
  <c r="O34" i="10"/>
  <c r="O35" i="10"/>
  <c r="O36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O53" i="10"/>
  <c r="O54" i="10"/>
  <c r="O55" i="10"/>
  <c r="O56" i="10"/>
  <c r="O57" i="10"/>
  <c r="O58" i="10"/>
  <c r="O59" i="10"/>
  <c r="O60" i="10"/>
  <c r="O61" i="10"/>
  <c r="O62" i="10"/>
  <c r="O63" i="10"/>
  <c r="O64" i="10"/>
  <c r="O65" i="10"/>
  <c r="O66" i="10"/>
  <c r="O67" i="10"/>
  <c r="O68" i="10"/>
  <c r="O69" i="10"/>
  <c r="O70" i="10"/>
  <c r="O71" i="10"/>
  <c r="O72" i="10"/>
  <c r="O73" i="10"/>
  <c r="O74" i="10"/>
  <c r="O75" i="10"/>
  <c r="O76" i="10"/>
  <c r="O77" i="10"/>
  <c r="O78" i="10"/>
  <c r="O79" i="10"/>
  <c r="P2" i="10"/>
  <c r="P3" i="10"/>
  <c r="P4" i="10"/>
  <c r="P5" i="10"/>
  <c r="P6" i="10"/>
  <c r="P7" i="10"/>
  <c r="P8" i="10"/>
  <c r="P9" i="10"/>
  <c r="P10" i="10"/>
  <c r="P11" i="10"/>
  <c r="P12" i="10"/>
  <c r="P13" i="10"/>
  <c r="P14" i="10"/>
  <c r="P15" i="10"/>
  <c r="P16" i="10"/>
  <c r="P17" i="10"/>
  <c r="P18" i="10"/>
  <c r="P19" i="10"/>
  <c r="P20" i="10"/>
  <c r="P21" i="10"/>
  <c r="P22" i="10"/>
  <c r="P23" i="10"/>
  <c r="P24" i="10"/>
  <c r="P25" i="10"/>
  <c r="P26" i="10"/>
  <c r="P27" i="10"/>
  <c r="P28" i="10"/>
  <c r="P29" i="10"/>
  <c r="P30" i="10"/>
  <c r="P31" i="10"/>
  <c r="P32" i="10"/>
  <c r="P33" i="10"/>
  <c r="P34" i="10"/>
  <c r="P35" i="10"/>
  <c r="P36" i="10"/>
  <c r="P37" i="10"/>
  <c r="P38" i="10"/>
  <c r="P39" i="10"/>
  <c r="P40" i="10"/>
  <c r="P41" i="10"/>
  <c r="P42" i="10"/>
  <c r="P43" i="10"/>
  <c r="P44" i="10"/>
  <c r="P45" i="10"/>
  <c r="P46" i="10"/>
  <c r="P47" i="10"/>
  <c r="P48" i="10"/>
  <c r="P49" i="10"/>
  <c r="P50" i="10"/>
  <c r="P51" i="10"/>
  <c r="P52" i="10"/>
  <c r="P53" i="10"/>
  <c r="P54" i="10"/>
  <c r="P55" i="10"/>
  <c r="P56" i="10"/>
  <c r="P57" i="10"/>
  <c r="P58" i="10"/>
  <c r="P59" i="10"/>
  <c r="P60" i="10"/>
  <c r="P61" i="10"/>
  <c r="P62" i="10"/>
  <c r="P63" i="10"/>
  <c r="P64" i="10"/>
  <c r="P65" i="10"/>
  <c r="P66" i="10"/>
  <c r="P67" i="10"/>
  <c r="P68" i="10"/>
  <c r="P69" i="10"/>
  <c r="P70" i="10"/>
  <c r="P71" i="10"/>
  <c r="P72" i="10"/>
  <c r="P73" i="10"/>
  <c r="P74" i="10"/>
  <c r="P75" i="10"/>
  <c r="P76" i="10"/>
  <c r="P77" i="10"/>
  <c r="P78" i="10"/>
  <c r="P79" i="10"/>
  <c r="N2" i="10"/>
  <c r="N3" i="10"/>
  <c r="N4" i="10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  <c r="N54" i="10"/>
  <c r="N55" i="10"/>
  <c r="N56" i="10"/>
  <c r="N57" i="10"/>
  <c r="N58" i="10"/>
  <c r="N59" i="10"/>
  <c r="N60" i="10"/>
  <c r="N61" i="10"/>
  <c r="N62" i="10"/>
  <c r="N63" i="10"/>
  <c r="N64" i="10"/>
  <c r="N65" i="10"/>
  <c r="N66" i="10"/>
  <c r="N67" i="10"/>
  <c r="N68" i="10"/>
  <c r="N69" i="10"/>
  <c r="N70" i="10"/>
  <c r="N71" i="10"/>
  <c r="N72" i="10"/>
  <c r="N73" i="10"/>
  <c r="N74" i="10"/>
  <c r="N75" i="10"/>
  <c r="N76" i="10"/>
  <c r="N77" i="10"/>
  <c r="N78" i="10"/>
  <c r="N79" i="10"/>
  <c r="K4" i="1" l="1"/>
  <c r="L4" i="1" s="1"/>
  <c r="K9" i="1"/>
  <c r="L9" i="1" s="1"/>
  <c r="K7" i="1"/>
  <c r="L7" i="1" s="1"/>
  <c r="K5" i="1"/>
  <c r="L5" i="1" s="1"/>
  <c r="K15" i="1"/>
  <c r="L15" i="1" s="1"/>
  <c r="K23" i="1"/>
  <c r="L23" i="1" s="1"/>
  <c r="K18" i="1"/>
  <c r="L18" i="1" s="1"/>
  <c r="K10" i="1"/>
  <c r="L10" i="1" s="1"/>
  <c r="K29" i="1"/>
  <c r="L29" i="1" s="1"/>
  <c r="K8" i="1"/>
  <c r="L8" i="1" s="1"/>
  <c r="K17" i="1"/>
  <c r="L17" i="1" s="1"/>
  <c r="K21" i="1"/>
  <c r="L21" i="1" s="1"/>
  <c r="K20" i="1"/>
  <c r="L20" i="1" s="1"/>
  <c r="K19" i="1"/>
  <c r="L19" i="1" s="1"/>
  <c r="K33" i="1"/>
  <c r="L33" i="1" s="1"/>
  <c r="K16" i="1"/>
  <c r="L16" i="1" s="1"/>
  <c r="K13" i="1"/>
  <c r="L13" i="1" s="1"/>
  <c r="K14" i="1"/>
  <c r="L14" i="1" s="1"/>
  <c r="K12" i="1"/>
  <c r="L12" i="1" s="1"/>
  <c r="K11" i="1"/>
  <c r="L11" i="1" s="1"/>
  <c r="K22" i="1"/>
  <c r="L22" i="1" s="1"/>
  <c r="K43" i="1"/>
  <c r="L43" i="1" s="1"/>
  <c r="K31" i="1"/>
  <c r="L31" i="1" s="1"/>
  <c r="K28" i="1"/>
  <c r="L28" i="1" s="1"/>
  <c r="K34" i="1"/>
  <c r="L34" i="1" s="1"/>
  <c r="K40" i="1"/>
  <c r="L40" i="1" s="1"/>
  <c r="K36" i="1"/>
  <c r="L36" i="1" s="1"/>
  <c r="K27" i="1"/>
  <c r="L27" i="1" s="1"/>
  <c r="K46" i="1"/>
  <c r="L46" i="1" s="1"/>
  <c r="K42" i="1"/>
  <c r="L42" i="1" s="1"/>
  <c r="K24" i="1"/>
  <c r="L24" i="1" s="1"/>
  <c r="K26" i="1"/>
  <c r="L26" i="1" s="1"/>
  <c r="K32" i="1"/>
  <c r="L32" i="1" s="1"/>
  <c r="K45" i="1"/>
  <c r="L45" i="1" s="1"/>
  <c r="K6" i="1"/>
  <c r="L6" i="1" s="1"/>
  <c r="K37" i="1"/>
  <c r="L37" i="1" s="1"/>
  <c r="K51" i="1"/>
  <c r="L51" i="1" s="1"/>
  <c r="K38" i="1"/>
  <c r="L38" i="1" s="1"/>
  <c r="K30" i="1"/>
  <c r="L30" i="1" s="1"/>
  <c r="K48" i="1"/>
  <c r="L48" i="1" s="1"/>
  <c r="K63" i="1"/>
  <c r="L63" i="1" s="1"/>
  <c r="K39" i="1"/>
  <c r="L39" i="1" s="1"/>
  <c r="K44" i="1"/>
  <c r="L44" i="1" s="1"/>
  <c r="K56" i="1"/>
  <c r="L56" i="1" s="1"/>
  <c r="K50" i="1"/>
  <c r="L50" i="1" s="1"/>
  <c r="K59" i="1"/>
  <c r="L59" i="1" s="1"/>
  <c r="K41" i="1"/>
  <c r="L41" i="1" s="1"/>
  <c r="K61" i="1"/>
  <c r="L61" i="1" s="1"/>
  <c r="K52" i="1"/>
  <c r="L52" i="1" s="1"/>
  <c r="K47" i="1"/>
  <c r="L47" i="1" s="1"/>
  <c r="K55" i="1"/>
  <c r="L55" i="1" s="1"/>
  <c r="K25" i="1"/>
  <c r="L25" i="1" s="1"/>
  <c r="K65" i="1"/>
  <c r="L65" i="1" s="1"/>
  <c r="K72" i="1"/>
  <c r="L72" i="1" s="1"/>
  <c r="K57" i="1"/>
  <c r="L57" i="1" s="1"/>
  <c r="K60" i="1"/>
  <c r="L60" i="1" s="1"/>
  <c r="K66" i="1"/>
  <c r="L66" i="1" s="1"/>
  <c r="K79" i="1"/>
  <c r="L79" i="1" s="1"/>
  <c r="K80" i="1"/>
  <c r="L80" i="1" s="1"/>
  <c r="K64" i="1"/>
  <c r="L64" i="1" s="1"/>
  <c r="K35" i="1"/>
  <c r="L35" i="1" s="1"/>
  <c r="K49" i="1"/>
  <c r="L49" i="1" s="1"/>
  <c r="K58" i="1"/>
  <c r="L58" i="1" s="1"/>
  <c r="K53" i="1"/>
  <c r="L53" i="1" s="1"/>
  <c r="K70" i="1"/>
  <c r="L70" i="1" s="1"/>
  <c r="K81" i="1"/>
  <c r="L81" i="1" s="1"/>
  <c r="K76" i="1"/>
  <c r="L76" i="1" s="1"/>
  <c r="K71" i="1"/>
  <c r="L71" i="1" s="1"/>
  <c r="K69" i="1"/>
  <c r="L69" i="1" s="1"/>
  <c r="K74" i="1"/>
  <c r="L74" i="1" s="1"/>
  <c r="K73" i="1"/>
  <c r="L73" i="1" s="1"/>
  <c r="K78" i="1"/>
  <c r="L78" i="1" s="1"/>
  <c r="K62" i="1"/>
  <c r="L62" i="1" s="1"/>
  <c r="K82" i="1"/>
  <c r="L82" i="1" s="1"/>
  <c r="K75" i="1"/>
  <c r="L75" i="1" s="1"/>
  <c r="K68" i="1"/>
  <c r="L68" i="1" s="1"/>
  <c r="K83" i="1"/>
  <c r="L83" i="1" s="1"/>
  <c r="K84" i="1"/>
  <c r="L84" i="1" s="1"/>
  <c r="K54" i="1"/>
  <c r="L54" i="1" s="1"/>
  <c r="K77" i="1"/>
  <c r="L77" i="1" s="1"/>
  <c r="K67" i="1"/>
  <c r="L67" i="1" s="1"/>
  <c r="K85" i="1"/>
  <c r="L85" i="1" s="1"/>
  <c r="K86" i="1"/>
  <c r="L86" i="1" s="1"/>
  <c r="K87" i="1"/>
  <c r="L87" i="1" s="1"/>
  <c r="K88" i="1"/>
  <c r="L88" i="1" s="1"/>
  <c r="K89" i="1"/>
  <c r="L89" i="1" s="1"/>
  <c r="K90" i="1"/>
  <c r="L90" i="1" s="1"/>
  <c r="K91" i="1"/>
  <c r="L91" i="1" s="1"/>
  <c r="K92" i="1"/>
  <c r="L92" i="1" s="1"/>
  <c r="K93" i="1"/>
  <c r="L93" i="1" s="1"/>
  <c r="K94" i="1"/>
  <c r="L94" i="1" s="1"/>
  <c r="K95" i="1"/>
  <c r="L95" i="1" s="1"/>
  <c r="K96" i="1"/>
  <c r="L96" i="1" s="1"/>
  <c r="K97" i="1"/>
  <c r="L97" i="1" s="1"/>
  <c r="K98" i="1"/>
  <c r="L98" i="1" s="1"/>
  <c r="K99" i="1"/>
  <c r="L99" i="1" s="1"/>
  <c r="K100" i="1"/>
  <c r="L100" i="1" s="1"/>
  <c r="K101" i="1"/>
  <c r="L101" i="1" s="1"/>
  <c r="K102" i="1"/>
  <c r="L102" i="1" s="1"/>
  <c r="K103" i="1"/>
  <c r="L103" i="1" s="1"/>
  <c r="K104" i="1"/>
  <c r="L104" i="1" s="1"/>
  <c r="K105" i="1"/>
  <c r="L105" i="1" s="1"/>
  <c r="K106" i="1"/>
  <c r="L106" i="1" s="1"/>
  <c r="K107" i="1"/>
  <c r="L107" i="1" s="1"/>
  <c r="K108" i="1"/>
  <c r="L108" i="1" s="1"/>
  <c r="K109" i="1"/>
  <c r="L109" i="1" s="1"/>
  <c r="K110" i="1"/>
  <c r="L110" i="1" s="1"/>
  <c r="K111" i="1"/>
  <c r="L111" i="1" s="1"/>
  <c r="K112" i="1"/>
  <c r="L112" i="1" s="1"/>
  <c r="K113" i="1"/>
  <c r="L113" i="1" s="1"/>
  <c r="K114" i="1"/>
  <c r="L114" i="1" s="1"/>
  <c r="K115" i="1"/>
  <c r="L115" i="1" s="1"/>
  <c r="K116" i="1"/>
  <c r="L116" i="1" s="1"/>
  <c r="K117" i="1"/>
  <c r="L117" i="1" s="1"/>
  <c r="K118" i="1"/>
  <c r="L118" i="1" s="1"/>
  <c r="K119" i="1"/>
  <c r="L119" i="1" s="1"/>
  <c r="K120" i="1"/>
  <c r="L120" i="1" s="1"/>
  <c r="O2" i="9"/>
  <c r="O3" i="9"/>
  <c r="O4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O46" i="9"/>
  <c r="O47" i="9"/>
  <c r="O48" i="9"/>
  <c r="O49" i="9"/>
  <c r="O50" i="9"/>
  <c r="O51" i="9"/>
  <c r="O52" i="9"/>
  <c r="O53" i="9"/>
  <c r="O54" i="9"/>
  <c r="O55" i="9"/>
  <c r="O56" i="9"/>
  <c r="O57" i="9"/>
  <c r="O58" i="9"/>
  <c r="O59" i="9"/>
  <c r="O60" i="9"/>
  <c r="O61" i="9"/>
  <c r="O62" i="9"/>
  <c r="O63" i="9"/>
  <c r="O64" i="9"/>
  <c r="O65" i="9"/>
  <c r="O66" i="9"/>
  <c r="O67" i="9"/>
  <c r="O68" i="9"/>
  <c r="O69" i="9"/>
  <c r="O70" i="9"/>
  <c r="O71" i="9"/>
  <c r="O72" i="9"/>
  <c r="O73" i="9"/>
  <c r="O74" i="9"/>
  <c r="O75" i="9"/>
  <c r="O76" i="9"/>
  <c r="O77" i="9"/>
  <c r="O78" i="9"/>
  <c r="O79" i="9"/>
  <c r="P2" i="9"/>
  <c r="P3" i="9"/>
  <c r="P4" i="9"/>
  <c r="P5" i="9"/>
  <c r="P6" i="9"/>
  <c r="P7" i="9"/>
  <c r="P8" i="9"/>
  <c r="P9" i="9"/>
  <c r="P10" i="9"/>
  <c r="P11" i="9"/>
  <c r="P12" i="9"/>
  <c r="P13" i="9"/>
  <c r="P14" i="9"/>
  <c r="P15" i="9"/>
  <c r="P16" i="9"/>
  <c r="P17" i="9"/>
  <c r="P18" i="9"/>
  <c r="P19" i="9"/>
  <c r="P20" i="9"/>
  <c r="P21" i="9"/>
  <c r="P22" i="9"/>
  <c r="P23" i="9"/>
  <c r="P24" i="9"/>
  <c r="P25" i="9"/>
  <c r="P26" i="9"/>
  <c r="P27" i="9"/>
  <c r="P28" i="9"/>
  <c r="P29" i="9"/>
  <c r="P30" i="9"/>
  <c r="P31" i="9"/>
  <c r="P32" i="9"/>
  <c r="P33" i="9"/>
  <c r="P34" i="9"/>
  <c r="P35" i="9"/>
  <c r="P36" i="9"/>
  <c r="P37" i="9"/>
  <c r="P38" i="9"/>
  <c r="P39" i="9"/>
  <c r="P40" i="9"/>
  <c r="P41" i="9"/>
  <c r="P42" i="9"/>
  <c r="P43" i="9"/>
  <c r="P44" i="9"/>
  <c r="P45" i="9"/>
  <c r="P46" i="9"/>
  <c r="P47" i="9"/>
  <c r="P48" i="9"/>
  <c r="P49" i="9"/>
  <c r="P50" i="9"/>
  <c r="P51" i="9"/>
  <c r="P52" i="9"/>
  <c r="P53" i="9"/>
  <c r="P54" i="9"/>
  <c r="P55" i="9"/>
  <c r="P56" i="9"/>
  <c r="P57" i="9"/>
  <c r="P58" i="9"/>
  <c r="P59" i="9"/>
  <c r="P60" i="9"/>
  <c r="P61" i="9"/>
  <c r="P62" i="9"/>
  <c r="P63" i="9"/>
  <c r="P64" i="9"/>
  <c r="P65" i="9"/>
  <c r="P66" i="9"/>
  <c r="P67" i="9"/>
  <c r="P68" i="9"/>
  <c r="P69" i="9"/>
  <c r="P70" i="9"/>
  <c r="P71" i="9"/>
  <c r="P72" i="9"/>
  <c r="P73" i="9"/>
  <c r="P74" i="9"/>
  <c r="P75" i="9"/>
  <c r="P76" i="9"/>
  <c r="P77" i="9"/>
  <c r="P78" i="9"/>
  <c r="P79" i="9"/>
  <c r="N2" i="9"/>
  <c r="N3" i="9"/>
  <c r="N4" i="9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23" i="9"/>
  <c r="N24" i="9"/>
  <c r="N25" i="9"/>
  <c r="N26" i="9"/>
  <c r="N27" i="9"/>
  <c r="N28" i="9"/>
  <c r="N29" i="9"/>
  <c r="N30" i="9"/>
  <c r="N31" i="9"/>
  <c r="N32" i="9"/>
  <c r="N33" i="9"/>
  <c r="N34" i="9"/>
  <c r="N35" i="9"/>
  <c r="N36" i="9"/>
  <c r="N37" i="9"/>
  <c r="N38" i="9"/>
  <c r="N39" i="9"/>
  <c r="N40" i="9"/>
  <c r="N41" i="9"/>
  <c r="N42" i="9"/>
  <c r="N43" i="9"/>
  <c r="N44" i="9"/>
  <c r="N45" i="9"/>
  <c r="N46" i="9"/>
  <c r="N47" i="9"/>
  <c r="N48" i="9"/>
  <c r="N49" i="9"/>
  <c r="N50" i="9"/>
  <c r="N51" i="9"/>
  <c r="N52" i="9"/>
  <c r="N53" i="9"/>
  <c r="N54" i="9"/>
  <c r="N55" i="9"/>
  <c r="N56" i="9"/>
  <c r="N57" i="9"/>
  <c r="N58" i="9"/>
  <c r="N59" i="9"/>
  <c r="N60" i="9"/>
  <c r="N61" i="9"/>
  <c r="N62" i="9"/>
  <c r="N63" i="9"/>
  <c r="N64" i="9"/>
  <c r="N65" i="9"/>
  <c r="N66" i="9"/>
  <c r="N67" i="9"/>
  <c r="N68" i="9"/>
  <c r="N69" i="9"/>
  <c r="N70" i="9"/>
  <c r="N71" i="9"/>
  <c r="N72" i="9"/>
  <c r="N73" i="9"/>
  <c r="N74" i="9"/>
  <c r="N75" i="9"/>
  <c r="N76" i="9"/>
  <c r="N77" i="9"/>
  <c r="N78" i="9"/>
  <c r="N79" i="9"/>
  <c r="I4" i="1" l="1"/>
  <c r="I9" i="1"/>
  <c r="I10" i="1"/>
  <c r="I7" i="1"/>
  <c r="I5" i="1"/>
  <c r="I23" i="1"/>
  <c r="I15" i="1"/>
  <c r="I19" i="1"/>
  <c r="I14" i="1"/>
  <c r="I8" i="1"/>
  <c r="I18" i="1"/>
  <c r="I17" i="1"/>
  <c r="I12" i="1"/>
  <c r="I13" i="1"/>
  <c r="I20" i="1"/>
  <c r="I31" i="1"/>
  <c r="I43" i="1"/>
  <c r="I26" i="1"/>
  <c r="I32" i="1"/>
  <c r="I6" i="1"/>
  <c r="I29" i="1"/>
  <c r="I16" i="1"/>
  <c r="I36" i="1"/>
  <c r="I46" i="1"/>
  <c r="I33" i="1"/>
  <c r="I37" i="1"/>
  <c r="I34" i="1"/>
  <c r="I41" i="1"/>
  <c r="I61" i="1"/>
  <c r="I45" i="1"/>
  <c r="I40" i="1"/>
  <c r="I21" i="1"/>
  <c r="I22" i="1"/>
  <c r="I25" i="1"/>
  <c r="I27" i="1"/>
  <c r="I24" i="1"/>
  <c r="I42" i="1"/>
  <c r="I51" i="1"/>
  <c r="I63" i="1"/>
  <c r="I28" i="1"/>
  <c r="I44" i="1"/>
  <c r="I65" i="1"/>
  <c r="I52" i="1"/>
  <c r="I38" i="1"/>
  <c r="I66" i="1"/>
  <c r="I56" i="1"/>
  <c r="I39" i="1"/>
  <c r="I48" i="1"/>
  <c r="I50" i="1"/>
  <c r="I53" i="1"/>
  <c r="I79" i="1"/>
  <c r="I59" i="1"/>
  <c r="I80" i="1"/>
  <c r="I47" i="1"/>
  <c r="I55" i="1"/>
  <c r="I64" i="1"/>
  <c r="I70" i="1"/>
  <c r="I72" i="1"/>
  <c r="I60" i="1"/>
  <c r="I81" i="1"/>
  <c r="I58" i="1"/>
  <c r="I57" i="1"/>
  <c r="I35" i="1"/>
  <c r="I71" i="1"/>
  <c r="I73" i="1"/>
  <c r="I62" i="1"/>
  <c r="I78" i="1"/>
  <c r="I82" i="1"/>
  <c r="I75" i="1"/>
  <c r="I69" i="1"/>
  <c r="I11" i="1"/>
  <c r="I49" i="1"/>
  <c r="I68" i="1"/>
  <c r="I83" i="1"/>
  <c r="I30" i="1"/>
  <c r="I76" i="1"/>
  <c r="I74" i="1"/>
  <c r="I84" i="1"/>
  <c r="I54" i="1"/>
  <c r="I77" i="1"/>
  <c r="I67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O2" i="8"/>
  <c r="O3" i="8"/>
  <c r="O4" i="8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P2" i="8"/>
  <c r="P3" i="8"/>
  <c r="P4" i="8"/>
  <c r="P5" i="8"/>
  <c r="P6" i="8"/>
  <c r="P7" i="8"/>
  <c r="P8" i="8"/>
  <c r="P9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23" i="8"/>
  <c r="P24" i="8"/>
  <c r="P25" i="8"/>
  <c r="P26" i="8"/>
  <c r="P27" i="8"/>
  <c r="P28" i="8"/>
  <c r="P29" i="8"/>
  <c r="P30" i="8"/>
  <c r="P31" i="8"/>
  <c r="P32" i="8"/>
  <c r="P33" i="8"/>
  <c r="P34" i="8"/>
  <c r="P35" i="8"/>
  <c r="P36" i="8"/>
  <c r="P37" i="8"/>
  <c r="P38" i="8"/>
  <c r="P39" i="8"/>
  <c r="P40" i="8"/>
  <c r="P41" i="8"/>
  <c r="P42" i="8"/>
  <c r="P43" i="8"/>
  <c r="P44" i="8"/>
  <c r="P45" i="8"/>
  <c r="P46" i="8"/>
  <c r="P47" i="8"/>
  <c r="P48" i="8"/>
  <c r="P49" i="8"/>
  <c r="P50" i="8"/>
  <c r="P51" i="8"/>
  <c r="P52" i="8"/>
  <c r="P53" i="8"/>
  <c r="P54" i="8"/>
  <c r="P55" i="8"/>
  <c r="P56" i="8"/>
  <c r="P57" i="8"/>
  <c r="P58" i="8"/>
  <c r="P59" i="8"/>
  <c r="P60" i="8"/>
  <c r="P61" i="8"/>
  <c r="P62" i="8"/>
  <c r="P63" i="8"/>
  <c r="P64" i="8"/>
  <c r="P65" i="8"/>
  <c r="P66" i="8"/>
  <c r="P67" i="8"/>
  <c r="P68" i="8"/>
  <c r="P69" i="8"/>
  <c r="P70" i="8"/>
  <c r="P71" i="8"/>
  <c r="P72" i="8"/>
  <c r="P73" i="8"/>
  <c r="P74" i="8"/>
  <c r="P75" i="8"/>
  <c r="P76" i="8"/>
  <c r="P77" i="8"/>
  <c r="P78" i="8"/>
  <c r="P79" i="8"/>
  <c r="P80" i="8"/>
  <c r="N2" i="8"/>
  <c r="N3" i="8"/>
  <c r="N4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23" i="8"/>
  <c r="N24" i="8"/>
  <c r="N25" i="8"/>
  <c r="N26" i="8"/>
  <c r="N27" i="8"/>
  <c r="N28" i="8"/>
  <c r="N29" i="8"/>
  <c r="N30" i="8"/>
  <c r="N31" i="8"/>
  <c r="N32" i="8"/>
  <c r="N33" i="8"/>
  <c r="N34" i="8"/>
  <c r="N35" i="8"/>
  <c r="N36" i="8"/>
  <c r="N37" i="8"/>
  <c r="N38" i="8"/>
  <c r="N39" i="8"/>
  <c r="N40" i="8"/>
  <c r="N41" i="8"/>
  <c r="N42" i="8"/>
  <c r="N43" i="8"/>
  <c r="N44" i="8"/>
  <c r="N45" i="8"/>
  <c r="N46" i="8"/>
  <c r="N47" i="8"/>
  <c r="N48" i="8"/>
  <c r="N49" i="8"/>
  <c r="N50" i="8"/>
  <c r="N51" i="8"/>
  <c r="N52" i="8"/>
  <c r="N53" i="8"/>
  <c r="N54" i="8"/>
  <c r="N55" i="8"/>
  <c r="N56" i="8"/>
  <c r="N57" i="8"/>
  <c r="N58" i="8"/>
  <c r="N59" i="8"/>
  <c r="N60" i="8"/>
  <c r="N61" i="8"/>
  <c r="N62" i="8"/>
  <c r="N63" i="8"/>
  <c r="N64" i="8"/>
  <c r="N65" i="8"/>
  <c r="N66" i="8"/>
  <c r="N67" i="8"/>
  <c r="N68" i="8"/>
  <c r="N69" i="8"/>
  <c r="N70" i="8"/>
  <c r="N71" i="8"/>
  <c r="N72" i="8"/>
  <c r="N73" i="8"/>
  <c r="N74" i="8"/>
  <c r="N75" i="8"/>
  <c r="N76" i="8"/>
  <c r="N77" i="8"/>
  <c r="N78" i="8"/>
  <c r="N79" i="8"/>
  <c r="N80" i="8"/>
  <c r="J115" i="1" l="1"/>
  <c r="J107" i="1"/>
  <c r="J99" i="1"/>
  <c r="J91" i="1"/>
  <c r="J77" i="1"/>
  <c r="J49" i="1"/>
  <c r="J71" i="1"/>
  <c r="J64" i="1"/>
  <c r="J48" i="1"/>
  <c r="J28" i="1"/>
  <c r="J21" i="1"/>
  <c r="J46" i="1"/>
  <c r="J31" i="1"/>
  <c r="J19" i="1"/>
  <c r="J114" i="1"/>
  <c r="J106" i="1"/>
  <c r="J98" i="1"/>
  <c r="J90" i="1"/>
  <c r="J54" i="1"/>
  <c r="J11" i="1"/>
  <c r="J35" i="1"/>
  <c r="J55" i="1"/>
  <c r="J39" i="1"/>
  <c r="J63" i="1"/>
  <c r="J40" i="1"/>
  <c r="J36" i="1"/>
  <c r="J20" i="1"/>
  <c r="J15" i="1"/>
  <c r="J113" i="1"/>
  <c r="J105" i="1"/>
  <c r="J97" i="1"/>
  <c r="J89" i="1"/>
  <c r="J84" i="1"/>
  <c r="J69" i="1"/>
  <c r="J57" i="1"/>
  <c r="J47" i="1"/>
  <c r="J56" i="1"/>
  <c r="J51" i="1"/>
  <c r="J45" i="1"/>
  <c r="J16" i="1"/>
  <c r="J13" i="1"/>
  <c r="J23" i="1"/>
  <c r="J120" i="1"/>
  <c r="J112" i="1"/>
  <c r="J104" i="1"/>
  <c r="J96" i="1"/>
  <c r="J88" i="1"/>
  <c r="J74" i="1"/>
  <c r="J75" i="1"/>
  <c r="J58" i="1"/>
  <c r="J80" i="1"/>
  <c r="J66" i="1"/>
  <c r="J42" i="1"/>
  <c r="J61" i="1"/>
  <c r="J29" i="1"/>
  <c r="J12" i="1"/>
  <c r="J5" i="1"/>
  <c r="J119" i="1"/>
  <c r="J111" i="1"/>
  <c r="J103" i="1"/>
  <c r="J95" i="1"/>
  <c r="J87" i="1"/>
  <c r="J76" i="1"/>
  <c r="J82" i="1"/>
  <c r="J81" i="1"/>
  <c r="J59" i="1"/>
  <c r="J38" i="1"/>
  <c r="J24" i="1"/>
  <c r="J41" i="1"/>
  <c r="J6" i="1"/>
  <c r="J17" i="1"/>
  <c r="J7" i="1"/>
  <c r="J118" i="1"/>
  <c r="J110" i="1"/>
  <c r="J102" i="1"/>
  <c r="J94" i="1"/>
  <c r="J86" i="1"/>
  <c r="J30" i="1"/>
  <c r="J78" i="1"/>
  <c r="J60" i="1"/>
  <c r="J79" i="1"/>
  <c r="J52" i="1"/>
  <c r="J27" i="1"/>
  <c r="J34" i="1"/>
  <c r="J32" i="1"/>
  <c r="J18" i="1"/>
  <c r="J10" i="1"/>
  <c r="J117" i="1"/>
  <c r="J109" i="1"/>
  <c r="J101" i="1"/>
  <c r="J93" i="1"/>
  <c r="J85" i="1"/>
  <c r="J83" i="1"/>
  <c r="J62" i="1"/>
  <c r="J72" i="1"/>
  <c r="J53" i="1"/>
  <c r="J65" i="1"/>
  <c r="J25" i="1"/>
  <c r="J37" i="1"/>
  <c r="J26" i="1"/>
  <c r="J8" i="1"/>
  <c r="J9" i="1"/>
  <c r="J116" i="1"/>
  <c r="J108" i="1"/>
  <c r="J100" i="1"/>
  <c r="J92" i="1"/>
  <c r="J67" i="1"/>
  <c r="J68" i="1"/>
  <c r="J73" i="1"/>
  <c r="J70" i="1"/>
  <c r="J50" i="1"/>
  <c r="J44" i="1"/>
  <c r="J22" i="1"/>
  <c r="J33" i="1"/>
  <c r="J43" i="1"/>
  <c r="J14" i="1"/>
  <c r="J4" i="1"/>
  <c r="G4" i="1"/>
  <c r="H4" i="1" s="1"/>
  <c r="G9" i="1"/>
  <c r="H9" i="1" s="1"/>
  <c r="E9" i="1" s="1"/>
  <c r="G10" i="1"/>
  <c r="H10" i="1" s="1"/>
  <c r="E10" i="1" s="1"/>
  <c r="G7" i="1"/>
  <c r="H7" i="1" s="1"/>
  <c r="E7" i="1" s="1"/>
  <c r="G5" i="1"/>
  <c r="H5" i="1" s="1"/>
  <c r="E5" i="1" s="1"/>
  <c r="G23" i="1"/>
  <c r="H23" i="1" s="1"/>
  <c r="E23" i="1" s="1"/>
  <c r="G15" i="1"/>
  <c r="H15" i="1" s="1"/>
  <c r="E15" i="1" s="1"/>
  <c r="G19" i="1"/>
  <c r="H19" i="1" s="1"/>
  <c r="E19" i="1" s="1"/>
  <c r="G14" i="1"/>
  <c r="H14" i="1" s="1"/>
  <c r="E14" i="1" s="1"/>
  <c r="G8" i="1"/>
  <c r="H8" i="1" s="1"/>
  <c r="E8" i="1" s="1"/>
  <c r="G18" i="1"/>
  <c r="H18" i="1" s="1"/>
  <c r="E18" i="1" s="1"/>
  <c r="G17" i="1"/>
  <c r="H17" i="1" s="1"/>
  <c r="E17" i="1" s="1"/>
  <c r="G12" i="1"/>
  <c r="H12" i="1" s="1"/>
  <c r="E12" i="1" s="1"/>
  <c r="G13" i="1"/>
  <c r="H13" i="1" s="1"/>
  <c r="E13" i="1" s="1"/>
  <c r="G20" i="1"/>
  <c r="H20" i="1" s="1"/>
  <c r="E20" i="1" s="1"/>
  <c r="G31" i="1"/>
  <c r="H31" i="1" s="1"/>
  <c r="E31" i="1" s="1"/>
  <c r="G43" i="1"/>
  <c r="H43" i="1" s="1"/>
  <c r="E43" i="1" s="1"/>
  <c r="G26" i="1"/>
  <c r="H26" i="1" s="1"/>
  <c r="E26" i="1" s="1"/>
  <c r="G32" i="1"/>
  <c r="H32" i="1" s="1"/>
  <c r="E32" i="1" s="1"/>
  <c r="G6" i="1"/>
  <c r="H6" i="1" s="1"/>
  <c r="E6" i="1" s="1"/>
  <c r="G29" i="1"/>
  <c r="H29" i="1" s="1"/>
  <c r="E29" i="1" s="1"/>
  <c r="G16" i="1"/>
  <c r="H16" i="1" s="1"/>
  <c r="E16" i="1" s="1"/>
  <c r="G36" i="1"/>
  <c r="H36" i="1" s="1"/>
  <c r="E36" i="1" s="1"/>
  <c r="G46" i="1"/>
  <c r="H46" i="1" s="1"/>
  <c r="E46" i="1" s="1"/>
  <c r="G33" i="1"/>
  <c r="H33" i="1" s="1"/>
  <c r="E33" i="1" s="1"/>
  <c r="G37" i="1"/>
  <c r="H37" i="1" s="1"/>
  <c r="E37" i="1" s="1"/>
  <c r="G34" i="1"/>
  <c r="H34" i="1" s="1"/>
  <c r="E34" i="1" s="1"/>
  <c r="G41" i="1"/>
  <c r="H41" i="1" s="1"/>
  <c r="E41" i="1" s="1"/>
  <c r="G61" i="1"/>
  <c r="H61" i="1" s="1"/>
  <c r="E61" i="1" s="1"/>
  <c r="G45" i="1"/>
  <c r="H45" i="1" s="1"/>
  <c r="E45" i="1" s="1"/>
  <c r="G40" i="1"/>
  <c r="H40" i="1" s="1"/>
  <c r="E40" i="1" s="1"/>
  <c r="G21" i="1"/>
  <c r="H21" i="1" s="1"/>
  <c r="E21" i="1" s="1"/>
  <c r="G22" i="1"/>
  <c r="H22" i="1" s="1"/>
  <c r="E22" i="1" s="1"/>
  <c r="G25" i="1"/>
  <c r="H25" i="1" s="1"/>
  <c r="E25" i="1" s="1"/>
  <c r="G27" i="1"/>
  <c r="H27" i="1" s="1"/>
  <c r="E27" i="1" s="1"/>
  <c r="G24" i="1"/>
  <c r="H24" i="1" s="1"/>
  <c r="E24" i="1" s="1"/>
  <c r="G42" i="1"/>
  <c r="H42" i="1" s="1"/>
  <c r="E42" i="1" s="1"/>
  <c r="G51" i="1"/>
  <c r="H51" i="1" s="1"/>
  <c r="E51" i="1" s="1"/>
  <c r="G63" i="1"/>
  <c r="H63" i="1" s="1"/>
  <c r="E63" i="1" s="1"/>
  <c r="G28" i="1"/>
  <c r="H28" i="1" s="1"/>
  <c r="E28" i="1" s="1"/>
  <c r="G44" i="1"/>
  <c r="H44" i="1" s="1"/>
  <c r="E44" i="1" s="1"/>
  <c r="G65" i="1"/>
  <c r="H65" i="1" s="1"/>
  <c r="E65" i="1" s="1"/>
  <c r="G52" i="1"/>
  <c r="H52" i="1" s="1"/>
  <c r="E52" i="1" s="1"/>
  <c r="G38" i="1"/>
  <c r="H38" i="1" s="1"/>
  <c r="E38" i="1" s="1"/>
  <c r="G66" i="1"/>
  <c r="H66" i="1" s="1"/>
  <c r="E66" i="1" s="1"/>
  <c r="G56" i="1"/>
  <c r="H56" i="1" s="1"/>
  <c r="E56" i="1" s="1"/>
  <c r="G39" i="1"/>
  <c r="H39" i="1" s="1"/>
  <c r="E39" i="1" s="1"/>
  <c r="G48" i="1"/>
  <c r="H48" i="1" s="1"/>
  <c r="E48" i="1" s="1"/>
  <c r="G50" i="1"/>
  <c r="H50" i="1" s="1"/>
  <c r="E50" i="1" s="1"/>
  <c r="G53" i="1"/>
  <c r="H53" i="1" s="1"/>
  <c r="E53" i="1" s="1"/>
  <c r="G79" i="1"/>
  <c r="H79" i="1" s="1"/>
  <c r="E79" i="1" s="1"/>
  <c r="G59" i="1"/>
  <c r="H59" i="1" s="1"/>
  <c r="E59" i="1" s="1"/>
  <c r="G80" i="1"/>
  <c r="H80" i="1" s="1"/>
  <c r="E80" i="1" s="1"/>
  <c r="G47" i="1"/>
  <c r="H47" i="1" s="1"/>
  <c r="E47" i="1" s="1"/>
  <c r="G55" i="1"/>
  <c r="H55" i="1" s="1"/>
  <c r="E55" i="1" s="1"/>
  <c r="G64" i="1"/>
  <c r="H64" i="1" s="1"/>
  <c r="E64" i="1" s="1"/>
  <c r="G70" i="1"/>
  <c r="H70" i="1" s="1"/>
  <c r="E70" i="1" s="1"/>
  <c r="G72" i="1"/>
  <c r="H72" i="1" s="1"/>
  <c r="E72" i="1" s="1"/>
  <c r="G60" i="1"/>
  <c r="H60" i="1" s="1"/>
  <c r="E60" i="1" s="1"/>
  <c r="G81" i="1"/>
  <c r="H81" i="1" s="1"/>
  <c r="E81" i="1" s="1"/>
  <c r="G58" i="1"/>
  <c r="H58" i="1" s="1"/>
  <c r="E58" i="1" s="1"/>
  <c r="G57" i="1"/>
  <c r="H57" i="1" s="1"/>
  <c r="E57" i="1" s="1"/>
  <c r="G35" i="1"/>
  <c r="H35" i="1" s="1"/>
  <c r="E35" i="1" s="1"/>
  <c r="G71" i="1"/>
  <c r="H71" i="1" s="1"/>
  <c r="E71" i="1" s="1"/>
  <c r="G73" i="1"/>
  <c r="H73" i="1" s="1"/>
  <c r="E73" i="1" s="1"/>
  <c r="G62" i="1"/>
  <c r="H62" i="1" s="1"/>
  <c r="E62" i="1" s="1"/>
  <c r="G78" i="1"/>
  <c r="H78" i="1" s="1"/>
  <c r="E78" i="1" s="1"/>
  <c r="G82" i="1"/>
  <c r="H82" i="1" s="1"/>
  <c r="E82" i="1" s="1"/>
  <c r="G75" i="1"/>
  <c r="H75" i="1" s="1"/>
  <c r="E75" i="1" s="1"/>
  <c r="G69" i="1"/>
  <c r="H69" i="1" s="1"/>
  <c r="E69" i="1" s="1"/>
  <c r="G11" i="1"/>
  <c r="H11" i="1" s="1"/>
  <c r="E11" i="1" s="1"/>
  <c r="G49" i="1"/>
  <c r="H49" i="1" s="1"/>
  <c r="E49" i="1" s="1"/>
  <c r="G68" i="1"/>
  <c r="H68" i="1" s="1"/>
  <c r="E68" i="1" s="1"/>
  <c r="G83" i="1"/>
  <c r="H83" i="1" s="1"/>
  <c r="E83" i="1" s="1"/>
  <c r="G30" i="1"/>
  <c r="H30" i="1" s="1"/>
  <c r="E30" i="1" s="1"/>
  <c r="G76" i="1"/>
  <c r="H76" i="1" s="1"/>
  <c r="E76" i="1" s="1"/>
  <c r="G74" i="1"/>
  <c r="H74" i="1" s="1"/>
  <c r="E74" i="1" s="1"/>
  <c r="G84" i="1"/>
  <c r="H84" i="1" s="1"/>
  <c r="E84" i="1" s="1"/>
  <c r="G54" i="1"/>
  <c r="H54" i="1" s="1"/>
  <c r="E54" i="1" s="1"/>
  <c r="G77" i="1"/>
  <c r="H77" i="1" s="1"/>
  <c r="E77" i="1" s="1"/>
  <c r="G67" i="1"/>
  <c r="H67" i="1" s="1"/>
  <c r="E67" i="1" s="1"/>
  <c r="G85" i="1"/>
  <c r="H85" i="1" s="1"/>
  <c r="E85" i="1" s="1"/>
  <c r="G86" i="1"/>
  <c r="H86" i="1" s="1"/>
  <c r="E86" i="1" s="1"/>
  <c r="G87" i="1"/>
  <c r="H87" i="1" s="1"/>
  <c r="E87" i="1" s="1"/>
  <c r="G88" i="1"/>
  <c r="H88" i="1" s="1"/>
  <c r="E88" i="1" s="1"/>
  <c r="G89" i="1"/>
  <c r="H89" i="1" s="1"/>
  <c r="E89" i="1" s="1"/>
  <c r="G90" i="1"/>
  <c r="H90" i="1" s="1"/>
  <c r="E90" i="1" s="1"/>
  <c r="G91" i="1"/>
  <c r="H91" i="1" s="1"/>
  <c r="E91" i="1" s="1"/>
  <c r="G92" i="1"/>
  <c r="H92" i="1" s="1"/>
  <c r="E92" i="1" s="1"/>
  <c r="G93" i="1"/>
  <c r="H93" i="1" s="1"/>
  <c r="E93" i="1" s="1"/>
  <c r="G94" i="1"/>
  <c r="H94" i="1" s="1"/>
  <c r="E94" i="1" s="1"/>
  <c r="G95" i="1"/>
  <c r="H95" i="1" s="1"/>
  <c r="E95" i="1" s="1"/>
  <c r="G96" i="1"/>
  <c r="H96" i="1" s="1"/>
  <c r="E96" i="1" s="1"/>
  <c r="G97" i="1"/>
  <c r="H97" i="1" s="1"/>
  <c r="E97" i="1" s="1"/>
  <c r="G98" i="1"/>
  <c r="H98" i="1" s="1"/>
  <c r="E98" i="1" s="1"/>
  <c r="G99" i="1"/>
  <c r="H99" i="1" s="1"/>
  <c r="E99" i="1" s="1"/>
  <c r="G100" i="1"/>
  <c r="H100" i="1" s="1"/>
  <c r="E100" i="1" s="1"/>
  <c r="G101" i="1"/>
  <c r="H101" i="1" s="1"/>
  <c r="E101" i="1" s="1"/>
  <c r="G102" i="1"/>
  <c r="H102" i="1" s="1"/>
  <c r="E102" i="1" s="1"/>
  <c r="G103" i="1"/>
  <c r="H103" i="1" s="1"/>
  <c r="E103" i="1" s="1"/>
  <c r="G104" i="1"/>
  <c r="H104" i="1" s="1"/>
  <c r="E104" i="1" s="1"/>
  <c r="G105" i="1"/>
  <c r="H105" i="1" s="1"/>
  <c r="E105" i="1" s="1"/>
  <c r="G106" i="1"/>
  <c r="H106" i="1" s="1"/>
  <c r="E106" i="1" s="1"/>
  <c r="G107" i="1"/>
  <c r="H107" i="1" s="1"/>
  <c r="E107" i="1" s="1"/>
  <c r="G108" i="1"/>
  <c r="H108" i="1" s="1"/>
  <c r="E108" i="1" s="1"/>
  <c r="G109" i="1"/>
  <c r="H109" i="1" s="1"/>
  <c r="E109" i="1" s="1"/>
  <c r="G110" i="1"/>
  <c r="H110" i="1" s="1"/>
  <c r="E110" i="1" s="1"/>
  <c r="G111" i="1"/>
  <c r="H111" i="1" s="1"/>
  <c r="E111" i="1" s="1"/>
  <c r="G112" i="1"/>
  <c r="H112" i="1" s="1"/>
  <c r="E112" i="1" s="1"/>
  <c r="G113" i="1"/>
  <c r="H113" i="1" s="1"/>
  <c r="E113" i="1" s="1"/>
  <c r="G114" i="1"/>
  <c r="H114" i="1" s="1"/>
  <c r="E114" i="1" s="1"/>
  <c r="G115" i="1"/>
  <c r="H115" i="1" s="1"/>
  <c r="E115" i="1" s="1"/>
  <c r="G116" i="1"/>
  <c r="H116" i="1" s="1"/>
  <c r="E116" i="1" s="1"/>
  <c r="G117" i="1"/>
  <c r="H117" i="1" s="1"/>
  <c r="E117" i="1" s="1"/>
  <c r="G118" i="1"/>
  <c r="H118" i="1" s="1"/>
  <c r="E118" i="1" s="1"/>
  <c r="G119" i="1"/>
  <c r="H119" i="1" s="1"/>
  <c r="E119" i="1" s="1"/>
  <c r="G120" i="1"/>
  <c r="H120" i="1" s="1"/>
  <c r="E120" i="1" s="1"/>
  <c r="O2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P2" i="7"/>
  <c r="P3" i="7"/>
  <c r="P4" i="7"/>
  <c r="P5" i="7"/>
  <c r="P6" i="7"/>
  <c r="P7" i="7"/>
  <c r="P8" i="7"/>
  <c r="P9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P31" i="7"/>
  <c r="P32" i="7"/>
  <c r="P33" i="7"/>
  <c r="P34" i="7"/>
  <c r="P35" i="7"/>
  <c r="P36" i="7"/>
  <c r="P37" i="7"/>
  <c r="P38" i="7"/>
  <c r="P39" i="7"/>
  <c r="P40" i="7"/>
  <c r="P41" i="7"/>
  <c r="P42" i="7"/>
  <c r="P43" i="7"/>
  <c r="P44" i="7"/>
  <c r="P45" i="7"/>
  <c r="P46" i="7"/>
  <c r="P47" i="7"/>
  <c r="P48" i="7"/>
  <c r="P49" i="7"/>
  <c r="P50" i="7"/>
  <c r="P51" i="7"/>
  <c r="P52" i="7"/>
  <c r="P53" i="7"/>
  <c r="P54" i="7"/>
  <c r="P55" i="7"/>
  <c r="P56" i="7"/>
  <c r="P57" i="7"/>
  <c r="P58" i="7"/>
  <c r="P59" i="7"/>
  <c r="P60" i="7"/>
  <c r="P61" i="7"/>
  <c r="P62" i="7"/>
  <c r="P63" i="7"/>
  <c r="P64" i="7"/>
  <c r="P65" i="7"/>
  <c r="P66" i="7"/>
  <c r="P67" i="7"/>
  <c r="P68" i="7"/>
  <c r="P69" i="7"/>
  <c r="P70" i="7"/>
  <c r="P71" i="7"/>
  <c r="P72" i="7"/>
  <c r="P73" i="7"/>
  <c r="P74" i="7"/>
  <c r="P75" i="7"/>
  <c r="P76" i="7"/>
  <c r="N2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E4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NAT185132" description="Connection to the 'NAT185132' query in the workbook." type="5" refreshedVersion="6" background="1">
    <dbPr connection="Provider=Microsoft.Mashup.OleDb.1;Data Source=$Workbook$;Location=NAT185132;Extended Properties=&quot;&quot;" command="SELECT * FROM [NAT185132]"/>
  </connection>
  <connection id="2" xr16:uid="{00000000-0015-0000-FFFF-FFFF01000000}" keepAlive="1" name="Query - NAT185133" description="Connection to the 'NAT185133' query in the workbook." type="5" refreshedVersion="6" background="1">
    <dbPr connection="Provider=Microsoft.Mashup.OleDb.1;Data Source=$Workbook$;Location=NAT185133;Extended Properties=&quot;&quot;" command="SELECT * FROM [NAT185133]"/>
  </connection>
  <connection id="3" xr16:uid="{00000000-0015-0000-FFFF-FFFF02000000}" keepAlive="1" name="Query - NAT185134" description="Connection to the 'NAT185134' query in the workbook." type="5" refreshedVersion="0" background="1">
    <dbPr connection="Provider=Microsoft.Mashup.OleDb.1;Data Source=$Workbook$;Location=NAT185134;Extended Properties=&quot;&quot;" command="SELECT * FROM [NAT185134]"/>
  </connection>
  <connection id="4" xr16:uid="{00000000-0015-0000-FFFF-FFFF03000000}" keepAlive="1" name="Query - NAT185135" description="Connection to the 'NAT185135' query in the workbook." type="5" refreshedVersion="6" background="1">
    <dbPr connection="Provider=Microsoft.Mashup.OleDb.1;Data Source=$Workbook$;Location=NAT185135;Extended Properties=&quot;&quot;" command="SELECT * FROM [NAT185135]"/>
  </connection>
  <connection id="5" xr16:uid="{00000000-0015-0000-FFFF-FFFF04000000}" keepAlive="1" name="Query - NAT185136" description="Connection to the 'NAT185136' query in the workbook." type="5" refreshedVersion="6" background="1" saveData="1">
    <dbPr connection="Provider=Microsoft.Mashup.OleDb.1;Data Source=$Workbook$;Location=NAT185136;Extended Properties=&quot;&quot;" command="SELECT * FROM [NAT185136]"/>
  </connection>
  <connection id="6" xr16:uid="{00000000-0015-0000-FFFF-FFFF05000000}" keepAlive="1" name="Query - NAT185191" description="Connection to the 'NAT185191' query in the workbook." type="5" refreshedVersion="6" background="1">
    <dbPr connection="Provider=Microsoft.Mashup.OleDb.1;Data Source=$Workbook$;Location=NAT185191;Extended Properties=&quot;&quot;" command="SELECT * FROM [NAT185191]"/>
  </connection>
  <connection id="7" xr16:uid="{00000000-0015-0000-FFFF-FFFF06000000}" keepAlive="1" name="Query - NAT185192" description="Connection to the 'NAT185192' query in the workbook." type="5" refreshedVersion="6" background="1">
    <dbPr connection="Provider=Microsoft.Mashup.OleDb.1;Data Source=$Workbook$;Location=NAT185192;Extended Properties=&quot;&quot;" command="SELECT * FROM [NAT185192]"/>
  </connection>
  <connection id="8" xr16:uid="{00000000-0015-0000-FFFF-FFFF07000000}" keepAlive="1" name="Query - NAT185193" description="Connection to the 'NAT185193' query in the workbook." type="5" refreshedVersion="6" background="1">
    <dbPr connection="Provider=Microsoft.Mashup.OleDb.1;Data Source=$Workbook$;Location=NAT185193;Extended Properties=&quot;&quot;" command="SELECT * FROM [NAT185193]"/>
  </connection>
</connections>
</file>

<file path=xl/sharedStrings.xml><?xml version="1.0" encoding="utf-8"?>
<sst xmlns="http://schemas.openxmlformats.org/spreadsheetml/2006/main" count="3654" uniqueCount="1280">
  <si>
    <t>Points Table</t>
  </si>
  <si>
    <t>Position</t>
  </si>
  <si>
    <t>Points</t>
  </si>
  <si>
    <t>Card</t>
  </si>
  <si>
    <t>Name</t>
  </si>
  <si>
    <t>Club</t>
  </si>
  <si>
    <t>Total</t>
  </si>
  <si>
    <t>YOB</t>
  </si>
  <si>
    <t>Rank</t>
  </si>
  <si>
    <t>Bib</t>
  </si>
  <si>
    <t>Category</t>
  </si>
  <si>
    <t>1st Run</t>
  </si>
  <si>
    <t>2nd run</t>
  </si>
  <si>
    <t>Total Time</t>
  </si>
  <si>
    <t>CRAIG</t>
  </si>
  <si>
    <t>ALPIN</t>
  </si>
  <si>
    <t>GEORG</t>
  </si>
  <si>
    <t>DEVGL</t>
  </si>
  <si>
    <t>MSFLD</t>
  </si>
  <si>
    <t>OSLER</t>
  </si>
  <si>
    <t>TSCBM</t>
  </si>
  <si>
    <t>52.76</t>
  </si>
  <si>
    <t>CALDN</t>
  </si>
  <si>
    <t>53.24</t>
  </si>
  <si>
    <t>53.29</t>
  </si>
  <si>
    <t>53.42</t>
  </si>
  <si>
    <t>54.02</t>
  </si>
  <si>
    <t>54.26</t>
  </si>
  <si>
    <t>JOZOW</t>
  </si>
  <si>
    <t>55.85</t>
  </si>
  <si>
    <t>DNS</t>
  </si>
  <si>
    <t>DNF</t>
  </si>
  <si>
    <t>In List</t>
  </si>
  <si>
    <t>POS</t>
  </si>
  <si>
    <t>PTS</t>
  </si>
  <si>
    <t>47.96</t>
  </si>
  <si>
    <t>52.10</t>
  </si>
  <si>
    <t>ADANC</t>
  </si>
  <si>
    <t>53.21</t>
  </si>
  <si>
    <t>50.42</t>
  </si>
  <si>
    <t>52.26</t>
  </si>
  <si>
    <t>51.37</t>
  </si>
  <si>
    <t>54.91</t>
  </si>
  <si>
    <t>NATAC</t>
  </si>
  <si>
    <t>U16</t>
  </si>
  <si>
    <t>FORTU</t>
  </si>
  <si>
    <t>51.04</t>
  </si>
  <si>
    <t>KVRC</t>
  </si>
  <si>
    <t>52.95</t>
  </si>
  <si>
    <t>SEARC</t>
  </si>
  <si>
    <t>BATAW</t>
  </si>
  <si>
    <t>53.78</t>
  </si>
  <si>
    <t>TBFST</t>
  </si>
  <si>
    <t>31.1 SG</t>
  </si>
  <si>
    <t>CAMPBELL Ashley</t>
  </si>
  <si>
    <t>47.89</t>
  </si>
  <si>
    <t>SULLIVAN Elizabeth</t>
  </si>
  <si>
    <t>HUNTER Lauren</t>
  </si>
  <si>
    <t>48.50</t>
  </si>
  <si>
    <t>DEEKS Annie</t>
  </si>
  <si>
    <t>49.79</t>
  </si>
  <si>
    <t>FOOTE Tessa</t>
  </si>
  <si>
    <t>GRAHAM Sarah</t>
  </si>
  <si>
    <t>50.61</t>
  </si>
  <si>
    <t>MACDONELL Claire</t>
  </si>
  <si>
    <t>50.89</t>
  </si>
  <si>
    <t>KISS Cadence</t>
  </si>
  <si>
    <t>MILLER Andie</t>
  </si>
  <si>
    <t>51.27</t>
  </si>
  <si>
    <t>BROOKS Samantha</t>
  </si>
  <si>
    <t>51.29</t>
  </si>
  <si>
    <t>EASTWOOD Gabby</t>
  </si>
  <si>
    <t>51.35</t>
  </si>
  <si>
    <t>REID Emma</t>
  </si>
  <si>
    <t>MACGREGOR Frances</t>
  </si>
  <si>
    <t>NAC</t>
  </si>
  <si>
    <t>51.45</t>
  </si>
  <si>
    <t>BASIL Sydney</t>
  </si>
  <si>
    <t>51.70</t>
  </si>
  <si>
    <t>BRACKETT Lauren</t>
  </si>
  <si>
    <t>HUNEAULT Danielle</t>
  </si>
  <si>
    <t>52.14</t>
  </si>
  <si>
    <t>DANBY Ella</t>
  </si>
  <si>
    <t>STEWART Natalie</t>
  </si>
  <si>
    <t>52.33</t>
  </si>
  <si>
    <t>MACMILLAN Taylor</t>
  </si>
  <si>
    <t>52.40</t>
  </si>
  <si>
    <t>BROOKS Cassidy</t>
  </si>
  <si>
    <t>52.47</t>
  </si>
  <si>
    <t>GOSSELIN Emma</t>
  </si>
  <si>
    <t>52.65</t>
  </si>
  <si>
    <t>ROBINSON Penny</t>
  </si>
  <si>
    <t>DRYDEN Emily</t>
  </si>
  <si>
    <t>52.94</t>
  </si>
  <si>
    <t>TUTT Emma</t>
  </si>
  <si>
    <t>SCHREIDER Tess</t>
  </si>
  <si>
    <t>53.01</t>
  </si>
  <si>
    <t>GOURIEROUX Manon</t>
  </si>
  <si>
    <t>53.12</t>
  </si>
  <si>
    <t>STOCK Lindsay</t>
  </si>
  <si>
    <t>53.20</t>
  </si>
  <si>
    <t>SELLERY Kate</t>
  </si>
  <si>
    <t>SPROULE Paige</t>
  </si>
  <si>
    <t>SHIPTON Lauren</t>
  </si>
  <si>
    <t>THOMPSON Kylie</t>
  </si>
  <si>
    <t>53.33</t>
  </si>
  <si>
    <t>ALKIER Amelie</t>
  </si>
  <si>
    <t>53.40</t>
  </si>
  <si>
    <t>WATSON Spencer</t>
  </si>
  <si>
    <t>FINORO Nikki</t>
  </si>
  <si>
    <t>53.56</t>
  </si>
  <si>
    <t>MORE Hattie</t>
  </si>
  <si>
    <t>53.61</t>
  </si>
  <si>
    <t>MICHELIS Julia</t>
  </si>
  <si>
    <t>PIRIE Paige</t>
  </si>
  <si>
    <t>53.62</t>
  </si>
  <si>
    <t>SNEYD Sarah</t>
  </si>
  <si>
    <t>53.74</t>
  </si>
  <si>
    <t>MEYEROWITZ Rachel</t>
  </si>
  <si>
    <t>PRIEST Zoe</t>
  </si>
  <si>
    <t>SMEE Lindsey</t>
  </si>
  <si>
    <t>54.09</t>
  </si>
  <si>
    <t>VAN DE VEGTE Jessica</t>
  </si>
  <si>
    <t>KREPS Grace</t>
  </si>
  <si>
    <t>GUY Olivia</t>
  </si>
  <si>
    <t>54.56</t>
  </si>
  <si>
    <t>CROSSAN Hillary</t>
  </si>
  <si>
    <t>54.65</t>
  </si>
  <si>
    <t>TAYLOR Esmee</t>
  </si>
  <si>
    <t>54.66</t>
  </si>
  <si>
    <t>BAWDEN Faith</t>
  </si>
  <si>
    <t>54.76</t>
  </si>
  <si>
    <t>CASTELL Hannah</t>
  </si>
  <si>
    <t>54.83</t>
  </si>
  <si>
    <t>SANTOMERO Athena</t>
  </si>
  <si>
    <t>SANTOMERO Sophia</t>
  </si>
  <si>
    <t>55.06</t>
  </si>
  <si>
    <t>PLASKETT Devon</t>
  </si>
  <si>
    <t>55.15</t>
  </si>
  <si>
    <t>FRY Haley</t>
  </si>
  <si>
    <t>55.29</t>
  </si>
  <si>
    <t>GREEN Alyssa</t>
  </si>
  <si>
    <t>55.49</t>
  </si>
  <si>
    <t>O'BOYLE KELLY Chloe</t>
  </si>
  <si>
    <t>55.50</t>
  </si>
  <si>
    <t>RUDENKO Cassandra</t>
  </si>
  <si>
    <t>55.63</t>
  </si>
  <si>
    <t>PEDLAR Breanna</t>
  </si>
  <si>
    <t>55.70</t>
  </si>
  <si>
    <t>KOSSAK-SKOWRONSKI Alexandra</t>
  </si>
  <si>
    <t>LATIMER Brooke</t>
  </si>
  <si>
    <t>55.86</t>
  </si>
  <si>
    <t>WARMAN Olivia</t>
  </si>
  <si>
    <t>55.95</t>
  </si>
  <si>
    <t>TORRANCE Caitlin</t>
  </si>
  <si>
    <t>56.41</t>
  </si>
  <si>
    <t>HURDON Lexi</t>
  </si>
  <si>
    <t>56.91</t>
  </si>
  <si>
    <t>LIU Reena</t>
  </si>
  <si>
    <t>57.52</t>
  </si>
  <si>
    <t>PHELPS Alexandra</t>
  </si>
  <si>
    <t>58.31</t>
  </si>
  <si>
    <t>SANTOS-PEREZ Claudia</t>
  </si>
  <si>
    <t>59.11</t>
  </si>
  <si>
    <t>BOLTON Charlotte</t>
  </si>
  <si>
    <t>1:00.81</t>
  </si>
  <si>
    <t>SHADD Julie</t>
  </si>
  <si>
    <t>1:01.09</t>
  </si>
  <si>
    <t>O'BOYLE KELLY Hannah</t>
  </si>
  <si>
    <t>1:01.57</t>
  </si>
  <si>
    <t>SCHMOLL Lydia</t>
  </si>
  <si>
    <t>1:03.98</t>
  </si>
  <si>
    <t>SABINE-CRAIG Emma</t>
  </si>
  <si>
    <t>1:06.96</t>
  </si>
  <si>
    <t>TIESSEN Evi</t>
  </si>
  <si>
    <t>HAMILTON Gillian</t>
  </si>
  <si>
    <t>LASHLEY Ellie</t>
  </si>
  <si>
    <t>BRAY Annissa</t>
  </si>
  <si>
    <t>PLASKETT Skylar</t>
  </si>
  <si>
    <t>WILKES Erin</t>
  </si>
  <si>
    <t>pos5132</t>
  </si>
  <si>
    <t>pts5132</t>
  </si>
  <si>
    <t>42.92</t>
  </si>
  <si>
    <t>43.63</t>
  </si>
  <si>
    <t>1:26.55</t>
  </si>
  <si>
    <t>43.04</t>
  </si>
  <si>
    <t>43.91</t>
  </si>
  <si>
    <t>1:26.95</t>
  </si>
  <si>
    <t>42.97</t>
  </si>
  <si>
    <t>44.07</t>
  </si>
  <si>
    <t>1:27.04</t>
  </si>
  <si>
    <t>44.52</t>
  </si>
  <si>
    <t>44.24</t>
  </si>
  <si>
    <t>1:28.76</t>
  </si>
  <si>
    <t>44.74</t>
  </si>
  <si>
    <t>45.33</t>
  </si>
  <si>
    <t>1:30.07</t>
  </si>
  <si>
    <t>45.68</t>
  </si>
  <si>
    <t>45.85</t>
  </si>
  <si>
    <t>1:31.53</t>
  </si>
  <si>
    <t>45.07</t>
  </si>
  <si>
    <t>46.54</t>
  </si>
  <si>
    <t>1:31.61</t>
  </si>
  <si>
    <t>45.64</t>
  </si>
  <si>
    <t>46.24</t>
  </si>
  <si>
    <t>1:31.88</t>
  </si>
  <si>
    <t>45.52</t>
  </si>
  <si>
    <t>46.45</t>
  </si>
  <si>
    <t>1:31.97</t>
  </si>
  <si>
    <t>45.84</t>
  </si>
  <si>
    <t>46.19</t>
  </si>
  <si>
    <t>1:32.03</t>
  </si>
  <si>
    <t>45.96</t>
  </si>
  <si>
    <t>46.63</t>
  </si>
  <si>
    <t>1:32.59</t>
  </si>
  <si>
    <t>45.82</t>
  </si>
  <si>
    <t>46.83</t>
  </si>
  <si>
    <t>1:32.65</t>
  </si>
  <si>
    <t>46.21</t>
  </si>
  <si>
    <t>46.46</t>
  </si>
  <si>
    <t>1:32.67</t>
  </si>
  <si>
    <t>46.53</t>
  </si>
  <si>
    <t>46.17</t>
  </si>
  <si>
    <t>1:32.70</t>
  </si>
  <si>
    <t>45.95</t>
  </si>
  <si>
    <t>46.95</t>
  </si>
  <si>
    <t>1:32.90</t>
  </si>
  <si>
    <t>46.33</t>
  </si>
  <si>
    <t>46.58</t>
  </si>
  <si>
    <t>1:32.91</t>
  </si>
  <si>
    <t>47.06</t>
  </si>
  <si>
    <t>1:33.23</t>
  </si>
  <si>
    <t>45.66</t>
  </si>
  <si>
    <t>47.58</t>
  </si>
  <si>
    <t>1:33.24</t>
  </si>
  <si>
    <t>46.26</t>
  </si>
  <si>
    <t>47.18</t>
  </si>
  <si>
    <t>1:33.44</t>
  </si>
  <si>
    <t>46.99</t>
  </si>
  <si>
    <t>1:33.57</t>
  </si>
  <si>
    <t>47.47</t>
  </si>
  <si>
    <t>1:33.73</t>
  </si>
  <si>
    <t>47.02</t>
  </si>
  <si>
    <t>47.07</t>
  </si>
  <si>
    <t>1:34.09</t>
  </si>
  <si>
    <t>47.26</t>
  </si>
  <si>
    <t>46.87</t>
  </si>
  <si>
    <t>1:34.13</t>
  </si>
  <si>
    <t>47.77</t>
  </si>
  <si>
    <t>1:34.23</t>
  </si>
  <si>
    <t>46.76</t>
  </si>
  <si>
    <t>47.75</t>
  </si>
  <si>
    <t>1:34.51</t>
  </si>
  <si>
    <t>46.55</t>
  </si>
  <si>
    <t>48.16</t>
  </si>
  <si>
    <t>1:34.71</t>
  </si>
  <si>
    <t>47.22</t>
  </si>
  <si>
    <t>1:34.80</t>
  </si>
  <si>
    <t>47.41</t>
  </si>
  <si>
    <t>47.56</t>
  </si>
  <si>
    <t>1:34.97</t>
  </si>
  <si>
    <t>47.35</t>
  </si>
  <si>
    <t>47.86</t>
  </si>
  <si>
    <t>1:35.21</t>
  </si>
  <si>
    <t>47.87</t>
  </si>
  <si>
    <t>47.80</t>
  </si>
  <si>
    <t>1:35.67</t>
  </si>
  <si>
    <t>47.42</t>
  </si>
  <si>
    <t>48.40</t>
  </si>
  <si>
    <t>1:35.82</t>
  </si>
  <si>
    <t>47.61</t>
  </si>
  <si>
    <t>48.27</t>
  </si>
  <si>
    <t>1:35.88</t>
  </si>
  <si>
    <t>48.35</t>
  </si>
  <si>
    <t>1:36.15</t>
  </si>
  <si>
    <t>47.46</t>
  </si>
  <si>
    <t>49.29</t>
  </si>
  <si>
    <t>1:36.75</t>
  </si>
  <si>
    <t>47.84</t>
  </si>
  <si>
    <t>48.98</t>
  </si>
  <si>
    <t>1:36.82</t>
  </si>
  <si>
    <t>48.74</t>
  </si>
  <si>
    <t>48.52</t>
  </si>
  <si>
    <t>1:37.26</t>
  </si>
  <si>
    <t>47.48</t>
  </si>
  <si>
    <t>50.21</t>
  </si>
  <si>
    <t>1:37.69</t>
  </si>
  <si>
    <t>48.56</t>
  </si>
  <si>
    <t>49.26</t>
  </si>
  <si>
    <t>1:37.82</t>
  </si>
  <si>
    <t>48.61</t>
  </si>
  <si>
    <t>1:37.90</t>
  </si>
  <si>
    <t>48.30</t>
  </si>
  <si>
    <t>49.85</t>
  </si>
  <si>
    <t>1:38.15</t>
  </si>
  <si>
    <t>48.90</t>
  </si>
  <si>
    <t>49.97</t>
  </si>
  <si>
    <t>1:38.87</t>
  </si>
  <si>
    <t>49.11</t>
  </si>
  <si>
    <t>50.00</t>
  </si>
  <si>
    <t>1:39.11</t>
  </si>
  <si>
    <t>50.26</t>
  </si>
  <si>
    <t>49.02</t>
  </si>
  <si>
    <t>1:39.28</t>
  </si>
  <si>
    <t>49.23</t>
  </si>
  <si>
    <t>50.14</t>
  </si>
  <si>
    <t>1:39.37</t>
  </si>
  <si>
    <t>49.58</t>
  </si>
  <si>
    <t>1:39.43</t>
  </si>
  <si>
    <t>49.81</t>
  </si>
  <si>
    <t>49.69</t>
  </si>
  <si>
    <t>1:39.50</t>
  </si>
  <si>
    <t>50.88</t>
  </si>
  <si>
    <t>1:39.78</t>
  </si>
  <si>
    <t>50.09</t>
  </si>
  <si>
    <t>50.54</t>
  </si>
  <si>
    <t>1:40.63</t>
  </si>
  <si>
    <t>50.07</t>
  </si>
  <si>
    <t>52.06</t>
  </si>
  <si>
    <t>1:42.13</t>
  </si>
  <si>
    <t>50.20</t>
  </si>
  <si>
    <t>1:42.30</t>
  </si>
  <si>
    <t>GILLIES Sarah</t>
  </si>
  <si>
    <t>51.00</t>
  </si>
  <si>
    <t>51.66</t>
  </si>
  <si>
    <t>1:42.66</t>
  </si>
  <si>
    <t>51.34</t>
  </si>
  <si>
    <t>51.50</t>
  </si>
  <si>
    <t>1:42.84</t>
  </si>
  <si>
    <t>50.93</t>
  </si>
  <si>
    <t>52.46</t>
  </si>
  <si>
    <t>1:43.39</t>
  </si>
  <si>
    <t>51.46</t>
  </si>
  <si>
    <t>52.21</t>
  </si>
  <si>
    <t>1:43.67</t>
  </si>
  <si>
    <t>51.77</t>
  </si>
  <si>
    <t>52.90</t>
  </si>
  <si>
    <t>1:44.67</t>
  </si>
  <si>
    <t>52.88</t>
  </si>
  <si>
    <t>53.91</t>
  </si>
  <si>
    <t>1:46.79</t>
  </si>
  <si>
    <t>53.30</t>
  </si>
  <si>
    <t>54.86</t>
  </si>
  <si>
    <t>1:48.16</t>
  </si>
  <si>
    <t>SMYTH Maddy</t>
  </si>
  <si>
    <t>53.86</t>
  </si>
  <si>
    <t>55.26</t>
  </si>
  <si>
    <t>1:49.12</t>
  </si>
  <si>
    <t>56.12</t>
  </si>
  <si>
    <t>54.34</t>
  </si>
  <si>
    <t>1:50.46</t>
  </si>
  <si>
    <t>53.54</t>
  </si>
  <si>
    <t>56.96</t>
  </si>
  <si>
    <t>1:50.50</t>
  </si>
  <si>
    <t>56.90</t>
  </si>
  <si>
    <t>56.79</t>
  </si>
  <si>
    <t>1:53.69</t>
  </si>
  <si>
    <t>56.04</t>
  </si>
  <si>
    <t>58.29</t>
  </si>
  <si>
    <t>1:54.33</t>
  </si>
  <si>
    <t>58.55</t>
  </si>
  <si>
    <t>1:54.59</t>
  </si>
  <si>
    <t>045.91</t>
  </si>
  <si>
    <t>048.62</t>
  </si>
  <si>
    <t>049.93</t>
  </si>
  <si>
    <t>LAWRYNUIK Alexandra</t>
  </si>
  <si>
    <t>046.04</t>
  </si>
  <si>
    <t>046.55</t>
  </si>
  <si>
    <t>047.94</t>
  </si>
  <si>
    <t>PLAXTON Reese</t>
  </si>
  <si>
    <t>051.16</t>
  </si>
  <si>
    <t>050.90</t>
  </si>
  <si>
    <t>049.70</t>
  </si>
  <si>
    <t>054.58</t>
  </si>
  <si>
    <t>pos5133</t>
  </si>
  <si>
    <t>pts5133</t>
  </si>
  <si>
    <t>01.02 GS</t>
  </si>
  <si>
    <t>49.99</t>
  </si>
  <si>
    <t>1:42.39</t>
  </si>
  <si>
    <t>49.82</t>
  </si>
  <si>
    <t>52.78</t>
  </si>
  <si>
    <t>1:42.60</t>
  </si>
  <si>
    <t>51.57</t>
  </si>
  <si>
    <t>54.70</t>
  </si>
  <si>
    <t>1:46.27</t>
  </si>
  <si>
    <t>51.98</t>
  </si>
  <si>
    <t>1:46.63</t>
  </si>
  <si>
    <t>53.94</t>
  </si>
  <si>
    <t>1:46.70</t>
  </si>
  <si>
    <t>51.52</t>
  </si>
  <si>
    <t>55.24</t>
  </si>
  <si>
    <t>1:46.76</t>
  </si>
  <si>
    <t>53.04</t>
  </si>
  <si>
    <t>54.43</t>
  </si>
  <si>
    <t>1:47.47</t>
  </si>
  <si>
    <t>55.48</t>
  </si>
  <si>
    <t>1:47.81</t>
  </si>
  <si>
    <t>55.19</t>
  </si>
  <si>
    <t>1:47.95</t>
  </si>
  <si>
    <t>52.20</t>
  </si>
  <si>
    <t>55.77</t>
  </si>
  <si>
    <t>1:47.97</t>
  </si>
  <si>
    <t>53.59</t>
  </si>
  <si>
    <t>55.65</t>
  </si>
  <si>
    <t>1:49.24</t>
  </si>
  <si>
    <t>54.31</t>
  </si>
  <si>
    <t>55.55</t>
  </si>
  <si>
    <t>1:49.86</t>
  </si>
  <si>
    <t>53.58</t>
  </si>
  <si>
    <t>56.33</t>
  </si>
  <si>
    <t>1:49.91</t>
  </si>
  <si>
    <t>55.16</t>
  </si>
  <si>
    <t>55.12</t>
  </si>
  <si>
    <t>1:50.28</t>
  </si>
  <si>
    <t>54.15</t>
  </si>
  <si>
    <t>56.85</t>
  </si>
  <si>
    <t>1:51.00</t>
  </si>
  <si>
    <t>54.18</t>
  </si>
  <si>
    <t>57.46</t>
  </si>
  <si>
    <t>1:51.64</t>
  </si>
  <si>
    <t>54.99</t>
  </si>
  <si>
    <t>57.62</t>
  </si>
  <si>
    <t>1:52.61</t>
  </si>
  <si>
    <t>56.47</t>
  </si>
  <si>
    <t>56.16</t>
  </si>
  <si>
    <t>1:52.63</t>
  </si>
  <si>
    <t>59.46</t>
  </si>
  <si>
    <t>53.79</t>
  </si>
  <si>
    <t>1:53.25</t>
  </si>
  <si>
    <t>56.42</t>
  </si>
  <si>
    <t>56.88</t>
  </si>
  <si>
    <t>1:53.30</t>
  </si>
  <si>
    <t>56.61</t>
  </si>
  <si>
    <t>56.70</t>
  </si>
  <si>
    <t>1:53.31</t>
  </si>
  <si>
    <t>56.19</t>
  </si>
  <si>
    <t>57.45</t>
  </si>
  <si>
    <t>1:53.64</t>
  </si>
  <si>
    <t>56.10</t>
  </si>
  <si>
    <t>57.97</t>
  </si>
  <si>
    <t>1:54.07</t>
  </si>
  <si>
    <t>55.87</t>
  </si>
  <si>
    <t>58.41</t>
  </si>
  <si>
    <t>1:54.28</t>
  </si>
  <si>
    <t>57.16</t>
  </si>
  <si>
    <t>57.29</t>
  </si>
  <si>
    <t>1:54.45</t>
  </si>
  <si>
    <t>58.83</t>
  </si>
  <si>
    <t>57.11</t>
  </si>
  <si>
    <t>1:55.94</t>
  </si>
  <si>
    <t>57.02</t>
  </si>
  <si>
    <t>58.94</t>
  </si>
  <si>
    <t>1:55.96</t>
  </si>
  <si>
    <t>59.69</t>
  </si>
  <si>
    <t>1:56.59</t>
  </si>
  <si>
    <t>57.41</t>
  </si>
  <si>
    <t>1:57.10</t>
  </si>
  <si>
    <t>57.73</t>
  </si>
  <si>
    <t>59.50</t>
  </si>
  <si>
    <t>1:57.23</t>
  </si>
  <si>
    <t>57.75</t>
  </si>
  <si>
    <t>59.70</t>
  </si>
  <si>
    <t>1:57.45</t>
  </si>
  <si>
    <t>58.01</t>
  </si>
  <si>
    <t>59.88</t>
  </si>
  <si>
    <t>1:57.89</t>
  </si>
  <si>
    <t>58.40</t>
  </si>
  <si>
    <t>1:00.70</t>
  </si>
  <si>
    <t>1:59.10</t>
  </si>
  <si>
    <t>59.51</t>
  </si>
  <si>
    <t>1:00.30</t>
  </si>
  <si>
    <t>1:59.81</t>
  </si>
  <si>
    <t>59.62</t>
  </si>
  <si>
    <t>1:00.31</t>
  </si>
  <si>
    <t>1:59.93</t>
  </si>
  <si>
    <t>58.79</t>
  </si>
  <si>
    <t>1:01.24</t>
  </si>
  <si>
    <t>2:00.03</t>
  </si>
  <si>
    <t>58.88</t>
  </si>
  <si>
    <t>1:01.20</t>
  </si>
  <si>
    <t>2:00.08</t>
  </si>
  <si>
    <t>1:01.31</t>
  </si>
  <si>
    <t>2:01.00</t>
  </si>
  <si>
    <t>59.79</t>
  </si>
  <si>
    <t>1:01.47</t>
  </si>
  <si>
    <t>2:01.26</t>
  </si>
  <si>
    <t>59.32</t>
  </si>
  <si>
    <t>1:03.14</t>
  </si>
  <si>
    <t>2:02.46</t>
  </si>
  <si>
    <t>1:00.45</t>
  </si>
  <si>
    <t>1:04.53</t>
  </si>
  <si>
    <t>2:04.98</t>
  </si>
  <si>
    <t>1:00.50</t>
  </si>
  <si>
    <t>1:05.02</t>
  </si>
  <si>
    <t>2:05.52</t>
  </si>
  <si>
    <t>1:00.58</t>
  </si>
  <si>
    <t>1:05.15</t>
  </si>
  <si>
    <t>2:05.73</t>
  </si>
  <si>
    <t>1:02.18</t>
  </si>
  <si>
    <t>2:07.33</t>
  </si>
  <si>
    <t>1:05.57</t>
  </si>
  <si>
    <t>2:07.75</t>
  </si>
  <si>
    <t>1:03.39</t>
  </si>
  <si>
    <t>1:06.87</t>
  </si>
  <si>
    <t>2:10.26</t>
  </si>
  <si>
    <t>1:04.81</t>
  </si>
  <si>
    <t>1:05.71</t>
  </si>
  <si>
    <t>2:10.52</t>
  </si>
  <si>
    <t>1:05.43</t>
  </si>
  <si>
    <t>1:06.74</t>
  </si>
  <si>
    <t>2:12.17</t>
  </si>
  <si>
    <t>1:12.05</t>
  </si>
  <si>
    <t>1:03.08</t>
  </si>
  <si>
    <t>2:15.13</t>
  </si>
  <si>
    <t>1:06.36</t>
  </si>
  <si>
    <t>1:09.10</t>
  </si>
  <si>
    <t>2:15.46</t>
  </si>
  <si>
    <t>1:08.19</t>
  </si>
  <si>
    <t>1:11.02</t>
  </si>
  <si>
    <t>2:19.21</t>
  </si>
  <si>
    <t>1:12.59</t>
  </si>
  <si>
    <t>1:11.94</t>
  </si>
  <si>
    <t>2:24.53</t>
  </si>
  <si>
    <t>051.19</t>
  </si>
  <si>
    <t>054.26</t>
  </si>
  <si>
    <t>055.01</t>
  </si>
  <si>
    <t>055.71</t>
  </si>
  <si>
    <t>056.52</t>
  </si>
  <si>
    <t>057.24</t>
  </si>
  <si>
    <t>058.18</t>
  </si>
  <si>
    <t>057.90</t>
  </si>
  <si>
    <t>060.33</t>
  </si>
  <si>
    <t>057.57</t>
  </si>
  <si>
    <t>062.66</t>
  </si>
  <si>
    <t>064.49</t>
  </si>
  <si>
    <t>054.95</t>
  </si>
  <si>
    <t>DSQ - 30</t>
  </si>
  <si>
    <t>060.57</t>
  </si>
  <si>
    <t>052.09</t>
  </si>
  <si>
    <t>052.96</t>
  </si>
  <si>
    <t>065.10</t>
  </si>
  <si>
    <t>058.79</t>
  </si>
  <si>
    <t>059.96</t>
  </si>
  <si>
    <t>066.99</t>
  </si>
  <si>
    <t>057.36</t>
  </si>
  <si>
    <t>pos5134</t>
  </si>
  <si>
    <t>pts5134</t>
  </si>
  <si>
    <t>02.02 SL</t>
  </si>
  <si>
    <t>41.06</t>
  </si>
  <si>
    <t>42.73</t>
  </si>
  <si>
    <t>1:23.79</t>
  </si>
  <si>
    <t>42.26</t>
  </si>
  <si>
    <t>42.98</t>
  </si>
  <si>
    <t>1:25.24</t>
  </si>
  <si>
    <t>42.46</t>
  </si>
  <si>
    <t>44.02</t>
  </si>
  <si>
    <t>1:26.48</t>
  </si>
  <si>
    <t>44.91</t>
  </si>
  <si>
    <t>1:27.37</t>
  </si>
  <si>
    <t>42.83</t>
  </si>
  <si>
    <t>45.46</t>
  </si>
  <si>
    <t>1:28.29</t>
  </si>
  <si>
    <t>43.08</t>
  </si>
  <si>
    <t>45.69</t>
  </si>
  <si>
    <t>1:28.77</t>
  </si>
  <si>
    <t>43.67</t>
  </si>
  <si>
    <t>45.18</t>
  </si>
  <si>
    <t>1:28.85</t>
  </si>
  <si>
    <t>43.85</t>
  </si>
  <si>
    <t>45.40</t>
  </si>
  <si>
    <t>1:29.25</t>
  </si>
  <si>
    <t>43.74</t>
  </si>
  <si>
    <t>1:29.95</t>
  </si>
  <si>
    <t>43.51</t>
  </si>
  <si>
    <t>1:29.97</t>
  </si>
  <si>
    <t>45.99</t>
  </si>
  <si>
    <t>1:30.23</t>
  </si>
  <si>
    <t>44.05</t>
  </si>
  <si>
    <t>46.31</t>
  </si>
  <si>
    <t>1:30.36</t>
  </si>
  <si>
    <t>45.92</t>
  </si>
  <si>
    <t>44.46</t>
  </si>
  <si>
    <t>1:30.38</t>
  </si>
  <si>
    <t>45.24</t>
  </si>
  <si>
    <t>45.38</t>
  </si>
  <si>
    <t>1:30.62</t>
  </si>
  <si>
    <t>44.14</t>
  </si>
  <si>
    <t>46.94</t>
  </si>
  <si>
    <t>1:31.08</t>
  </si>
  <si>
    <t>45.70</t>
  </si>
  <si>
    <t>45.48</t>
  </si>
  <si>
    <t>1:31.18</t>
  </si>
  <si>
    <t>46.00</t>
  </si>
  <si>
    <t>1:31.84</t>
  </si>
  <si>
    <t>45.00</t>
  </si>
  <si>
    <t>47.10</t>
  </si>
  <si>
    <t>1:32.10</t>
  </si>
  <si>
    <t>45.37</t>
  </si>
  <si>
    <t>47.57</t>
  </si>
  <si>
    <t>1:32.94</t>
  </si>
  <si>
    <t>41.10</t>
  </si>
  <si>
    <t>1:33.16</t>
  </si>
  <si>
    <t>45.88</t>
  </si>
  <si>
    <t>47.38</t>
  </si>
  <si>
    <t>1:33.26</t>
  </si>
  <si>
    <t>45.26</t>
  </si>
  <si>
    <t>48.37</t>
  </si>
  <si>
    <t>1:33.63</t>
  </si>
  <si>
    <t>45.58</t>
  </si>
  <si>
    <t>48.06</t>
  </si>
  <si>
    <t>1:33.64</t>
  </si>
  <si>
    <t>46.28</t>
  </si>
  <si>
    <t>47.37</t>
  </si>
  <si>
    <t>1:33.65</t>
  </si>
  <si>
    <t>47.12</t>
  </si>
  <si>
    <t>47.16</t>
  </si>
  <si>
    <t>1:34.28</t>
  </si>
  <si>
    <t>46.60</t>
  </si>
  <si>
    <t>47.97</t>
  </si>
  <si>
    <t>1:34.57</t>
  </si>
  <si>
    <t>46.39</t>
  </si>
  <si>
    <t>48.31</t>
  </si>
  <si>
    <t>1:34.70</t>
  </si>
  <si>
    <t>46.66</t>
  </si>
  <si>
    <t>1:35.40</t>
  </si>
  <si>
    <t>46.49</t>
  </si>
  <si>
    <t>49.18</t>
  </si>
  <si>
    <t>48.12</t>
  </si>
  <si>
    <t>49.70</t>
  </si>
  <si>
    <t>1:37.85</t>
  </si>
  <si>
    <t>48.19</t>
  </si>
  <si>
    <t>50.34</t>
  </si>
  <si>
    <t>1:38.53</t>
  </si>
  <si>
    <t>50.78</t>
  </si>
  <si>
    <t>1:38.74</t>
  </si>
  <si>
    <t>48.05</t>
  </si>
  <si>
    <t>50.80</t>
  </si>
  <si>
    <t>1:38.85</t>
  </si>
  <si>
    <t>48.70</t>
  </si>
  <si>
    <t>50.16</t>
  </si>
  <si>
    <t>1:38.86</t>
  </si>
  <si>
    <t>49.17</t>
  </si>
  <si>
    <t>49.75</t>
  </si>
  <si>
    <t>1:38.92</t>
  </si>
  <si>
    <t>49.73</t>
  </si>
  <si>
    <t>49.47</t>
  </si>
  <si>
    <t>1:39.20</t>
  </si>
  <si>
    <t>48.43</t>
  </si>
  <si>
    <t>50.86</t>
  </si>
  <si>
    <t>1:39.29</t>
  </si>
  <si>
    <t>48.23</t>
  </si>
  <si>
    <t>51.28</t>
  </si>
  <si>
    <t>1:39.51</t>
  </si>
  <si>
    <t>49.06</t>
  </si>
  <si>
    <t>50.53</t>
  </si>
  <si>
    <t>1:39.59</t>
  </si>
  <si>
    <t>49.71</t>
  </si>
  <si>
    <t>50.56</t>
  </si>
  <si>
    <t>1:40.27</t>
  </si>
  <si>
    <t>50.05</t>
  </si>
  <si>
    <t>50.43</t>
  </si>
  <si>
    <t>1:40.48</t>
  </si>
  <si>
    <t>49.52</t>
  </si>
  <si>
    <t>51.69</t>
  </si>
  <si>
    <t>1:41.21</t>
  </si>
  <si>
    <t>50.82</t>
  </si>
  <si>
    <t>1:41.24</t>
  </si>
  <si>
    <t>50.87</t>
  </si>
  <si>
    <t>52.09</t>
  </si>
  <si>
    <t>1:42.96</t>
  </si>
  <si>
    <t>53.37</t>
  </si>
  <si>
    <t>1:44.72</t>
  </si>
  <si>
    <t>51.48</t>
  </si>
  <si>
    <t>53.25</t>
  </si>
  <si>
    <t>1:44.73</t>
  </si>
  <si>
    <t>51.76</t>
  </si>
  <si>
    <t>1:45.37</t>
  </si>
  <si>
    <t>51.84</t>
  </si>
  <si>
    <t>54.07</t>
  </si>
  <si>
    <t>1:45.91</t>
  </si>
  <si>
    <t>54.87</t>
  </si>
  <si>
    <t>1:46.56</t>
  </si>
  <si>
    <t>52.31</t>
  </si>
  <si>
    <t>55.80</t>
  </si>
  <si>
    <t>1:48.11</t>
  </si>
  <si>
    <t>55.68</t>
  </si>
  <si>
    <t>53.18</t>
  </si>
  <si>
    <t>56.32</t>
  </si>
  <si>
    <t>1:49.50</t>
  </si>
  <si>
    <t>55.37</t>
  </si>
  <si>
    <t>1:52.78</t>
  </si>
  <si>
    <t>1:52.84</t>
  </si>
  <si>
    <t>58.04</t>
  </si>
  <si>
    <t>1:53.20</t>
  </si>
  <si>
    <t>56.66</t>
  </si>
  <si>
    <t>1:56.54</t>
  </si>
  <si>
    <t>1:58.61</t>
  </si>
  <si>
    <t>59.16</t>
  </si>
  <si>
    <t>1:02.16</t>
  </si>
  <si>
    <t>2:01.32</t>
  </si>
  <si>
    <t>45.31</t>
  </si>
  <si>
    <t>47.31</t>
  </si>
  <si>
    <t>44.42</t>
  </si>
  <si>
    <t>50.03</t>
  </si>
  <si>
    <t>49.40</t>
  </si>
  <si>
    <t>DSQ - 31</t>
  </si>
  <si>
    <t>45.12</t>
  </si>
  <si>
    <t>46.81</t>
  </si>
  <si>
    <t>47.55</t>
  </si>
  <si>
    <t>46.22</t>
  </si>
  <si>
    <t>53.22</t>
  </si>
  <si>
    <t>49.61</t>
  </si>
  <si>
    <t>DSQ - 45</t>
  </si>
  <si>
    <t>03.02 SL</t>
  </si>
  <si>
    <t>pos5135</t>
  </si>
  <si>
    <t>pts5135</t>
  </si>
  <si>
    <t>04.02 GS</t>
  </si>
  <si>
    <t>1:44.46</t>
  </si>
  <si>
    <t>52.25</t>
  </si>
  <si>
    <t>53.00</t>
  </si>
  <si>
    <t>1:45.76</t>
  </si>
  <si>
    <t>53.75</t>
  </si>
  <si>
    <t>54.40</t>
  </si>
  <si>
    <t>1:48.15</t>
  </si>
  <si>
    <t>1:48.29</t>
  </si>
  <si>
    <t>54.96</t>
  </si>
  <si>
    <t>55.07</t>
  </si>
  <si>
    <t>1:50.03</t>
  </si>
  <si>
    <t>54.85</t>
  </si>
  <si>
    <t>55.21</t>
  </si>
  <si>
    <t>1:50.06</t>
  </si>
  <si>
    <t>54.64</t>
  </si>
  <si>
    <t>1:50.14</t>
  </si>
  <si>
    <t>55.45</t>
  </si>
  <si>
    <t>54.79</t>
  </si>
  <si>
    <t>1:50.24</t>
  </si>
  <si>
    <t>55.02</t>
  </si>
  <si>
    <t>55.38</t>
  </si>
  <si>
    <t>1:50.40</t>
  </si>
  <si>
    <t>55.14</t>
  </si>
  <si>
    <t>55.33</t>
  </si>
  <si>
    <t>1:50.47</t>
  </si>
  <si>
    <t>54.89</t>
  </si>
  <si>
    <t>55.67</t>
  </si>
  <si>
    <t>1:50.56</t>
  </si>
  <si>
    <t>55.41</t>
  </si>
  <si>
    <t>1:50.67</t>
  </si>
  <si>
    <t>54.78</t>
  </si>
  <si>
    <t>55.98</t>
  </si>
  <si>
    <t>1:50.76</t>
  </si>
  <si>
    <t>55.18</t>
  </si>
  <si>
    <t>1:50.86</t>
  </si>
  <si>
    <t>56.05</t>
  </si>
  <si>
    <t>55.27</t>
  </si>
  <si>
    <t>1:51.32</t>
  </si>
  <si>
    <t>56.17</t>
  </si>
  <si>
    <t>1:51.36</t>
  </si>
  <si>
    <t>55.73</t>
  </si>
  <si>
    <t>55.79</t>
  </si>
  <si>
    <t>1:51.52</t>
  </si>
  <si>
    <t>1:51.59</t>
  </si>
  <si>
    <t>56.01</t>
  </si>
  <si>
    <t>1:51.74</t>
  </si>
  <si>
    <t>1:52.20</t>
  </si>
  <si>
    <t>56.20</t>
  </si>
  <si>
    <t>1:52.21</t>
  </si>
  <si>
    <t>1:52.47</t>
  </si>
  <si>
    <t>55.74</t>
  </si>
  <si>
    <t>56.74</t>
  </si>
  <si>
    <t>1:52.48</t>
  </si>
  <si>
    <t>56.08</t>
  </si>
  <si>
    <t>56.94</t>
  </si>
  <si>
    <t>1:53.02</t>
  </si>
  <si>
    <t>56.37</t>
  </si>
  <si>
    <t>1:53.03</t>
  </si>
  <si>
    <t>56.54</t>
  </si>
  <si>
    <t>57.25</t>
  </si>
  <si>
    <t>1:53.79</t>
  </si>
  <si>
    <t>56.99</t>
  </si>
  <si>
    <t>56.92</t>
  </si>
  <si>
    <t>1:53.91</t>
  </si>
  <si>
    <t>57.17</t>
  </si>
  <si>
    <t>57.12</t>
  </si>
  <si>
    <t>1:54.29</t>
  </si>
  <si>
    <t>56.82</t>
  </si>
  <si>
    <t>57.48</t>
  </si>
  <si>
    <t>1:54.30</t>
  </si>
  <si>
    <t>57.63</t>
  </si>
  <si>
    <t>56.80</t>
  </si>
  <si>
    <t>57.80</t>
  </si>
  <si>
    <t>1:54.60</t>
  </si>
  <si>
    <t>57.22</t>
  </si>
  <si>
    <t>57.78</t>
  </si>
  <si>
    <t>1:55.00</t>
  </si>
  <si>
    <t>57.65</t>
  </si>
  <si>
    <t>1:55.11</t>
  </si>
  <si>
    <t>57.93</t>
  </si>
  <si>
    <t>57.39</t>
  </si>
  <si>
    <t>1:55.32</t>
  </si>
  <si>
    <t>57.66</t>
  </si>
  <si>
    <t>57.95</t>
  </si>
  <si>
    <t>1:55.61</t>
  </si>
  <si>
    <t>1:55.80</t>
  </si>
  <si>
    <t>58.28</t>
  </si>
  <si>
    <t>1:55.93</t>
  </si>
  <si>
    <t>57.10</t>
  </si>
  <si>
    <t>58.84</t>
  </si>
  <si>
    <t>57.99</t>
  </si>
  <si>
    <t>58.14</t>
  </si>
  <si>
    <t>1:56.13</t>
  </si>
  <si>
    <t>58.32</t>
  </si>
  <si>
    <t>1:56.25</t>
  </si>
  <si>
    <t>57.40</t>
  </si>
  <si>
    <t>58.86</t>
  </si>
  <si>
    <t>1:56.26</t>
  </si>
  <si>
    <t>58.60</t>
  </si>
  <si>
    <t>1:56.53</t>
  </si>
  <si>
    <t>58.33</t>
  </si>
  <si>
    <t>58.38</t>
  </si>
  <si>
    <t>1:56.71</t>
  </si>
  <si>
    <t>58.16</t>
  </si>
  <si>
    <t>58.75</t>
  </si>
  <si>
    <t>1:56.91</t>
  </si>
  <si>
    <t>58.19</t>
  </si>
  <si>
    <t>59.12</t>
  </si>
  <si>
    <t>1:57.31</t>
  </si>
  <si>
    <t>58.72</t>
  </si>
  <si>
    <t>58.95</t>
  </si>
  <si>
    <t>1:57.67</t>
  </si>
  <si>
    <t>58.69</t>
  </si>
  <si>
    <t>59.27</t>
  </si>
  <si>
    <t>1:57.96</t>
  </si>
  <si>
    <t>58.85</t>
  </si>
  <si>
    <t>59.21</t>
  </si>
  <si>
    <t>1:58.06</t>
  </si>
  <si>
    <t>58.50</t>
  </si>
  <si>
    <t>1:58.12</t>
  </si>
  <si>
    <t>1:58.82</t>
  </si>
  <si>
    <t>1:00.74</t>
  </si>
  <si>
    <t>1:59.05</t>
  </si>
  <si>
    <t>59.43</t>
  </si>
  <si>
    <t>1:01.07</t>
  </si>
  <si>
    <t>2:00.50</t>
  </si>
  <si>
    <t>1:00.22</t>
  </si>
  <si>
    <t>1:01.28</t>
  </si>
  <si>
    <t>2:01.50</t>
  </si>
  <si>
    <t>1:01.63</t>
  </si>
  <si>
    <t>1:03.01</t>
  </si>
  <si>
    <t>2:04.64</t>
  </si>
  <si>
    <t>1:02.31</t>
  </si>
  <si>
    <t>1:02.41</t>
  </si>
  <si>
    <t>2:04.72</t>
  </si>
  <si>
    <t>1:05.55</t>
  </si>
  <si>
    <t>2:05.01</t>
  </si>
  <si>
    <t>1:04.43</t>
  </si>
  <si>
    <t>2:05.50</t>
  </si>
  <si>
    <t>1:03.96</t>
  </si>
  <si>
    <t>1:04.06</t>
  </si>
  <si>
    <t>2:08.02</t>
  </si>
  <si>
    <t>1:04.20</t>
  </si>
  <si>
    <t>1:04.55</t>
  </si>
  <si>
    <t>2:08.75</t>
  </si>
  <si>
    <t>1:06.33</t>
  </si>
  <si>
    <t>1:05.05</t>
  </si>
  <si>
    <t>2:11.38</t>
  </si>
  <si>
    <t>1:04.87</t>
  </si>
  <si>
    <t>1:06.63</t>
  </si>
  <si>
    <t>2:11.50</t>
  </si>
  <si>
    <t>055.05</t>
  </si>
  <si>
    <t>054.90</t>
  </si>
  <si>
    <t>057.47</t>
  </si>
  <si>
    <t>055.00</t>
  </si>
  <si>
    <t>054.96</t>
  </si>
  <si>
    <t>055.83</t>
  </si>
  <si>
    <t>059.31</t>
  </si>
  <si>
    <t>060.41</t>
  </si>
  <si>
    <t>064.65</t>
  </si>
  <si>
    <t>056.63</t>
  </si>
  <si>
    <t>pos5136</t>
  </si>
  <si>
    <t>pts5136</t>
  </si>
  <si>
    <t>45.41</t>
  </si>
  <si>
    <t>46.02</t>
  </si>
  <si>
    <t>46.10</t>
  </si>
  <si>
    <t>46.37</t>
  </si>
  <si>
    <t>46.57</t>
  </si>
  <si>
    <t>46.64</t>
  </si>
  <si>
    <t>46.68</t>
  </si>
  <si>
    <t>46.71</t>
  </si>
  <si>
    <t>46.77</t>
  </si>
  <si>
    <t>46.86</t>
  </si>
  <si>
    <t>46.92</t>
  </si>
  <si>
    <t>47.14</t>
  </si>
  <si>
    <t>47.20</t>
  </si>
  <si>
    <t>47.24</t>
  </si>
  <si>
    <t>47.25</t>
  </si>
  <si>
    <t>47.44</t>
  </si>
  <si>
    <t>47.63</t>
  </si>
  <si>
    <t>47.65</t>
  </si>
  <si>
    <t>47.66</t>
  </si>
  <si>
    <t>47.73</t>
  </si>
  <si>
    <t>47.78</t>
  </si>
  <si>
    <t>47.83</t>
  </si>
  <si>
    <t>47.95</t>
  </si>
  <si>
    <t>47.99</t>
  </si>
  <si>
    <t>48.28</t>
  </si>
  <si>
    <t>48.41</t>
  </si>
  <si>
    <t>48.45</t>
  </si>
  <si>
    <t>48.48</t>
  </si>
  <si>
    <t>48.63</t>
  </si>
  <si>
    <t>POWERS Natalie</t>
  </si>
  <si>
    <t>48.75</t>
  </si>
  <si>
    <t>48.87</t>
  </si>
  <si>
    <t>48.92</t>
  </si>
  <si>
    <t>48.94</t>
  </si>
  <si>
    <t>49.01</t>
  </si>
  <si>
    <t>49.07</t>
  </si>
  <si>
    <t>49.65</t>
  </si>
  <si>
    <t>49.66</t>
  </si>
  <si>
    <t>49.86</t>
  </si>
  <si>
    <t>49.95</t>
  </si>
  <si>
    <t>50.41</t>
  </si>
  <si>
    <t>50.79</t>
  </si>
  <si>
    <t>50.85</t>
  </si>
  <si>
    <t>51.42</t>
  </si>
  <si>
    <t>54.23</t>
  </si>
  <si>
    <t>54.62</t>
  </si>
  <si>
    <t>20.03 SG</t>
  </si>
  <si>
    <t>pos5191</t>
  </si>
  <si>
    <t>pts5191</t>
  </si>
  <si>
    <t>Provincial</t>
  </si>
  <si>
    <t>51.33</t>
  </si>
  <si>
    <t>1:42.62</t>
  </si>
  <si>
    <t>53.63</t>
  </si>
  <si>
    <t>52.01</t>
  </si>
  <si>
    <t>1:45.64</t>
  </si>
  <si>
    <t>53.05</t>
  </si>
  <si>
    <t>52.64</t>
  </si>
  <si>
    <t>1:45.69</t>
  </si>
  <si>
    <t>52.42</t>
  </si>
  <si>
    <t>1:45.82</t>
  </si>
  <si>
    <t>52.93</t>
  </si>
  <si>
    <t>53.16</t>
  </si>
  <si>
    <t>1:46.09</t>
  </si>
  <si>
    <t>53.09</t>
  </si>
  <si>
    <t>1:46.29</t>
  </si>
  <si>
    <t>53.28</t>
  </si>
  <si>
    <t>53.41</t>
  </si>
  <si>
    <t>1:46.74</t>
  </si>
  <si>
    <t>53.45</t>
  </si>
  <si>
    <t>53.38</t>
  </si>
  <si>
    <t>1:46.83</t>
  </si>
  <si>
    <t>53.15</t>
  </si>
  <si>
    <t>1:47.01</t>
  </si>
  <si>
    <t>53.83</t>
  </si>
  <si>
    <t>53.19</t>
  </si>
  <si>
    <t>1:47.02</t>
  </si>
  <si>
    <t>54.32</t>
  </si>
  <si>
    <t>1:47.50</t>
  </si>
  <si>
    <t>54.20</t>
  </si>
  <si>
    <t>53.64</t>
  </si>
  <si>
    <t>1:47.84</t>
  </si>
  <si>
    <t>1:47.85</t>
  </si>
  <si>
    <t>52.92</t>
  </si>
  <si>
    <t>1:47.91</t>
  </si>
  <si>
    <t>53.50</t>
  </si>
  <si>
    <t>54.47</t>
  </si>
  <si>
    <t>54.57</t>
  </si>
  <si>
    <t>53.47</t>
  </si>
  <si>
    <t>1:48.04</t>
  </si>
  <si>
    <t>54.38</t>
  </si>
  <si>
    <t>53.66</t>
  </si>
  <si>
    <t>1:48.14</t>
  </si>
  <si>
    <t>54.00</t>
  </si>
  <si>
    <t>54.25</t>
  </si>
  <si>
    <t>1:48.25</t>
  </si>
  <si>
    <t>1:48.32</t>
  </si>
  <si>
    <t>54.81</t>
  </si>
  <si>
    <t>53.89</t>
  </si>
  <si>
    <t>1:48.70</t>
  </si>
  <si>
    <t>54.46</t>
  </si>
  <si>
    <t>54.54</t>
  </si>
  <si>
    <t>1:49.00</t>
  </si>
  <si>
    <t>54.03</t>
  </si>
  <si>
    <t>1:49.21</t>
  </si>
  <si>
    <t>54.93</t>
  </si>
  <si>
    <t>54.33</t>
  </si>
  <si>
    <t>1:49.26</t>
  </si>
  <si>
    <t>54.84</t>
  </si>
  <si>
    <t>1:49.31</t>
  </si>
  <si>
    <t>1:49.40</t>
  </si>
  <si>
    <t>54.69</t>
  </si>
  <si>
    <t>54.72</t>
  </si>
  <si>
    <t>1:49.41</t>
  </si>
  <si>
    <t>55.25</t>
  </si>
  <si>
    <t>54.60</t>
  </si>
  <si>
    <t>55.64</t>
  </si>
  <si>
    <t>54.97</t>
  </si>
  <si>
    <t>1:50.65</t>
  </si>
  <si>
    <t>1:51.06</t>
  </si>
  <si>
    <t>56.76</t>
  </si>
  <si>
    <t>54.42</t>
  </si>
  <si>
    <t>1:51.18</t>
  </si>
  <si>
    <t>55.34</t>
  </si>
  <si>
    <t>1:51.29</t>
  </si>
  <si>
    <t>55.93</t>
  </si>
  <si>
    <t>1:51.58</t>
  </si>
  <si>
    <t>56.15</t>
  </si>
  <si>
    <t>55.59</t>
  </si>
  <si>
    <t>57.15</t>
  </si>
  <si>
    <t>54.80</t>
  </si>
  <si>
    <t>1:51.95</t>
  </si>
  <si>
    <t>1:52.79</t>
  </si>
  <si>
    <t>56.03</t>
  </si>
  <si>
    <t>56.89</t>
  </si>
  <si>
    <t>1:52.92</t>
  </si>
  <si>
    <t>57.07</t>
  </si>
  <si>
    <t>55.96</t>
  </si>
  <si>
    <t>1:53.48</t>
  </si>
  <si>
    <t>57.31</t>
  </si>
  <si>
    <t>56.55</t>
  </si>
  <si>
    <t>1:53.86</t>
  </si>
  <si>
    <t>57.27</t>
  </si>
  <si>
    <t>56.87</t>
  </si>
  <si>
    <t>1:54.14</t>
  </si>
  <si>
    <t>57.55</t>
  </si>
  <si>
    <t>1:54.94</t>
  </si>
  <si>
    <t>1:55.51</t>
  </si>
  <si>
    <t>58.02</t>
  </si>
  <si>
    <t>1:55.68</t>
  </si>
  <si>
    <t>STONHAM Bailey</t>
  </si>
  <si>
    <t>CALAB</t>
  </si>
  <si>
    <t>57.68</t>
  </si>
  <si>
    <t>58.13</t>
  </si>
  <si>
    <t>1:55.81</t>
  </si>
  <si>
    <t>57.79</t>
  </si>
  <si>
    <t>58.89</t>
  </si>
  <si>
    <t>1:56.68</t>
  </si>
  <si>
    <t>58.61</t>
  </si>
  <si>
    <t>58.62</t>
  </si>
  <si>
    <t>58.56</t>
  </si>
  <si>
    <t>58.77</t>
  </si>
  <si>
    <t>1:57.33</t>
  </si>
  <si>
    <t>58.65</t>
  </si>
  <si>
    <t>1:57.53</t>
  </si>
  <si>
    <t>59.60</t>
  </si>
  <si>
    <t>1:58.87</t>
  </si>
  <si>
    <t>1:00.02</t>
  </si>
  <si>
    <t>59.03</t>
  </si>
  <si>
    <t>59.91</t>
  </si>
  <si>
    <t>1:00.35</t>
  </si>
  <si>
    <t>2:00.26</t>
  </si>
  <si>
    <t>1:02.10</t>
  </si>
  <si>
    <t>1:03.10</t>
  </si>
  <si>
    <t>2:05.20</t>
  </si>
  <si>
    <t>53.97</t>
  </si>
  <si>
    <t>pos5192</t>
  </si>
  <si>
    <t>pts5192</t>
  </si>
  <si>
    <t>21.03 GS</t>
  </si>
  <si>
    <t>23.03 SL</t>
  </si>
  <si>
    <t>37.76</t>
  </si>
  <si>
    <t>38.19</t>
  </si>
  <si>
    <t>1:15.95</t>
  </si>
  <si>
    <t>38.57</t>
  </si>
  <si>
    <t>39.02</t>
  </si>
  <si>
    <t>1:17.59</t>
  </si>
  <si>
    <t>40.67</t>
  </si>
  <si>
    <t>39.32</t>
  </si>
  <si>
    <t>1:19.99</t>
  </si>
  <si>
    <t>40.47</t>
  </si>
  <si>
    <t>39.62</t>
  </si>
  <si>
    <t>1:20.09</t>
  </si>
  <si>
    <t>40.11</t>
  </si>
  <si>
    <t>40.14</t>
  </si>
  <si>
    <t>1:20.25</t>
  </si>
  <si>
    <t>40.12</t>
  </si>
  <si>
    <t>40.13</t>
  </si>
  <si>
    <t>41.33</t>
  </si>
  <si>
    <t>39.12</t>
  </si>
  <si>
    <t>1:20.45</t>
  </si>
  <si>
    <t>40.27</t>
  </si>
  <si>
    <t>40.22</t>
  </si>
  <si>
    <t>1:20.49</t>
  </si>
  <si>
    <t>40.46</t>
  </si>
  <si>
    <t>40.10</t>
  </si>
  <si>
    <t>1:20.56</t>
  </si>
  <si>
    <t>40.84</t>
  </si>
  <si>
    <t>39.91</t>
  </si>
  <si>
    <t>1:20.75</t>
  </si>
  <si>
    <t>41.46</t>
  </si>
  <si>
    <t>39.63</t>
  </si>
  <si>
    <t>1:21.09</t>
  </si>
  <si>
    <t>41.45</t>
  </si>
  <si>
    <t>40.05</t>
  </si>
  <si>
    <t>1:21.50</t>
  </si>
  <si>
    <t>41.37</t>
  </si>
  <si>
    <t>1:21.84</t>
  </si>
  <si>
    <t>40.95</t>
  </si>
  <si>
    <t>1:22.01</t>
  </si>
  <si>
    <t>41.28</t>
  </si>
  <si>
    <t>41.44</t>
  </si>
  <si>
    <t>1:22.72</t>
  </si>
  <si>
    <t>42.10</t>
  </si>
  <si>
    <t>40.91</t>
  </si>
  <si>
    <t>1:23.01</t>
  </si>
  <si>
    <t>41.89</t>
  </si>
  <si>
    <t>41.18</t>
  </si>
  <si>
    <t>1:23.07</t>
  </si>
  <si>
    <t>43.13</t>
  </si>
  <si>
    <t>40.04</t>
  </si>
  <si>
    <t>1:23.17</t>
  </si>
  <si>
    <t>42.53</t>
  </si>
  <si>
    <t>42.07</t>
  </si>
  <si>
    <t>1:24.60</t>
  </si>
  <si>
    <t>43.25</t>
  </si>
  <si>
    <t>1:24.70</t>
  </si>
  <si>
    <t>42.55</t>
  </si>
  <si>
    <t>42.29</t>
  </si>
  <si>
    <t>1:24.84</t>
  </si>
  <si>
    <t>43.19</t>
  </si>
  <si>
    <t>41.70</t>
  </si>
  <si>
    <t>1:24.89</t>
  </si>
  <si>
    <t>43.44</t>
  </si>
  <si>
    <t>41.49</t>
  </si>
  <si>
    <t>1:24.93</t>
  </si>
  <si>
    <t>43.21</t>
  </si>
  <si>
    <t>41.82</t>
  </si>
  <si>
    <t>1:25.03</t>
  </si>
  <si>
    <t>43.24</t>
  </si>
  <si>
    <t>41.80</t>
  </si>
  <si>
    <t>1:25.04</t>
  </si>
  <si>
    <t>43.37</t>
  </si>
  <si>
    <t>41.85</t>
  </si>
  <si>
    <t>1:25.22</t>
  </si>
  <si>
    <t>42.50</t>
  </si>
  <si>
    <t>1:25.63</t>
  </si>
  <si>
    <t>43.02</t>
  </si>
  <si>
    <t>42.68</t>
  </si>
  <si>
    <t>1:25.70</t>
  </si>
  <si>
    <t>45.32</t>
  </si>
  <si>
    <t>40.59</t>
  </si>
  <si>
    <t>1:25.91</t>
  </si>
  <si>
    <t>43.75</t>
  </si>
  <si>
    <t>42.93</t>
  </si>
  <si>
    <t>1:26.68</t>
  </si>
  <si>
    <t>44.72</t>
  </si>
  <si>
    <t>42.37</t>
  </si>
  <si>
    <t>1:27.09</t>
  </si>
  <si>
    <t>1:27.19</t>
  </si>
  <si>
    <t>44.03</t>
  </si>
  <si>
    <t>43.48</t>
  </si>
  <si>
    <t>1:27.51</t>
  </si>
  <si>
    <t>44.88</t>
  </si>
  <si>
    <t>42.66</t>
  </si>
  <si>
    <t>1:27.54</t>
  </si>
  <si>
    <t>44.80</t>
  </si>
  <si>
    <t>43.09</t>
  </si>
  <si>
    <t>1:27.89</t>
  </si>
  <si>
    <t>43.34</t>
  </si>
  <si>
    <t>1:28.14</t>
  </si>
  <si>
    <t>44.10</t>
  </si>
  <si>
    <t>44.35</t>
  </si>
  <si>
    <t>1:28.45</t>
  </si>
  <si>
    <t>43.41</t>
  </si>
  <si>
    <t>1:28.48</t>
  </si>
  <si>
    <t>44.84</t>
  </si>
  <si>
    <t>43.69</t>
  </si>
  <si>
    <t>1:28.53</t>
  </si>
  <si>
    <t>45.17</t>
  </si>
  <si>
    <t>43.55</t>
  </si>
  <si>
    <t>1:28.72</t>
  </si>
  <si>
    <t>1:28.74</t>
  </si>
  <si>
    <t>42.00</t>
  </si>
  <si>
    <t>1:28.81</t>
  </si>
  <si>
    <t>45.45</t>
  </si>
  <si>
    <t>44.25</t>
  </si>
  <si>
    <t>1:29.70</t>
  </si>
  <si>
    <t>45.50</t>
  </si>
  <si>
    <t>1:29.96</t>
  </si>
  <si>
    <t>1:30.65</t>
  </si>
  <si>
    <t>48.08</t>
  </si>
  <si>
    <t>1:34.32</t>
  </si>
  <si>
    <t>46.93</t>
  </si>
  <si>
    <t>47.50</t>
  </si>
  <si>
    <t>1:34.43</t>
  </si>
  <si>
    <t>48.66</t>
  </si>
  <si>
    <t>1:35.34</t>
  </si>
  <si>
    <t>48.82</t>
  </si>
  <si>
    <t>47.94</t>
  </si>
  <si>
    <t>1:36.76</t>
  </si>
  <si>
    <t>48.51</t>
  </si>
  <si>
    <t>1:37.38</t>
  </si>
  <si>
    <t>50.27</t>
  </si>
  <si>
    <t>47.43</t>
  </si>
  <si>
    <t>1:37.70</t>
  </si>
  <si>
    <t>51.56</t>
  </si>
  <si>
    <t>49.25</t>
  </si>
  <si>
    <t>1:40.81</t>
  </si>
  <si>
    <t>44.98</t>
  </si>
  <si>
    <t>56.31</t>
  </si>
  <si>
    <t>1:41.29</t>
  </si>
  <si>
    <t>49.88</t>
  </si>
  <si>
    <t>1:41.44</t>
  </si>
  <si>
    <t>1:44.91</t>
  </si>
  <si>
    <t>54.73</t>
  </si>
  <si>
    <t>52.45</t>
  </si>
  <si>
    <t>1:47.18</t>
  </si>
  <si>
    <t>52.53</t>
  </si>
  <si>
    <t>1:47.46</t>
  </si>
  <si>
    <t>46.01</t>
  </si>
  <si>
    <t>pos5193</t>
  </si>
  <si>
    <t>pts5193</t>
  </si>
  <si>
    <t>Nat</t>
  </si>
  <si>
    <t>Run 1</t>
  </si>
  <si>
    <t>Run 2</t>
  </si>
  <si>
    <t>Run1 Rank</t>
  </si>
  <si>
    <t>Run2 Rank</t>
  </si>
  <si>
    <t>CAMPBELL  Ashley</t>
  </si>
  <si>
    <t>BROOKS  Samantha</t>
  </si>
  <si>
    <t>BROOKS  Cassidy</t>
  </si>
  <si>
    <t>HAMILTON  Gillian</t>
  </si>
  <si>
    <t>BASIL  Sydney</t>
  </si>
  <si>
    <t>FOOTE  Tessa</t>
  </si>
  <si>
    <t>EASTWOOD  Gabby</t>
  </si>
  <si>
    <t>STEWART  Natalie</t>
  </si>
  <si>
    <t>REID  Emma</t>
  </si>
  <si>
    <t>BRACKETT  Lauren</t>
  </si>
  <si>
    <t>KISS  Cadence</t>
  </si>
  <si>
    <t>WILKES  Erin</t>
  </si>
  <si>
    <t>GUY  Olivia</t>
  </si>
  <si>
    <t>WATSON  Spencer</t>
  </si>
  <si>
    <t>FINORO  Nikki</t>
  </si>
  <si>
    <t>SELLERY  Kate</t>
  </si>
  <si>
    <t>MICHELIS  Julia</t>
  </si>
  <si>
    <t>SCHREIDER  Tess</t>
  </si>
  <si>
    <t>PHELPS  Alexandra</t>
  </si>
  <si>
    <t>PRIEST  Zoe</t>
  </si>
  <si>
    <t>HUNEAULT  Danielle</t>
  </si>
  <si>
    <t>POWERS  Natalie</t>
  </si>
  <si>
    <t>GOURIEROUX  Manon</t>
  </si>
  <si>
    <t>SHIPTON  Lauren</t>
  </si>
  <si>
    <t>O'BOYLE KELLY  Chloe</t>
  </si>
  <si>
    <t>TAYLOR  Esmee</t>
  </si>
  <si>
    <t>KREPS  Grace</t>
  </si>
  <si>
    <t>RUDENKO  Cassandra</t>
  </si>
  <si>
    <t>FRY  Haley</t>
  </si>
  <si>
    <t>HURDON  Lexi</t>
  </si>
  <si>
    <t>TUTT  Emma</t>
  </si>
  <si>
    <t>BRAY  Annissa</t>
  </si>
  <si>
    <t>STONHAM  Bailey</t>
  </si>
  <si>
    <t>WARMAN  Olivia</t>
  </si>
  <si>
    <t>LASHLEY  Ellie</t>
  </si>
  <si>
    <t>SPROULE  Paige</t>
  </si>
  <si>
    <t>SANTOS-PEREZ  Claudia</t>
  </si>
  <si>
    <t>KOSSAK-SKOWRONSKI  Alexandra</t>
  </si>
  <si>
    <t>BOLTON  Charlotte</t>
  </si>
  <si>
    <t>PEDLAR  Breanna</t>
  </si>
  <si>
    <t>TIESSEN  Evi</t>
  </si>
  <si>
    <t>SCHMOLL  Lydia</t>
  </si>
  <si>
    <t>SMYTH  Maddy</t>
  </si>
  <si>
    <t>SABINE-CRAIG  Emma</t>
  </si>
  <si>
    <t>ALKIER  Amelie</t>
  </si>
  <si>
    <t>MACGREGOR  Frances</t>
  </si>
  <si>
    <t>DSQ</t>
  </si>
  <si>
    <t>DANBY  Ella</t>
  </si>
  <si>
    <t>DRYDEN  Emily</t>
  </si>
  <si>
    <t>MORE  Hattie</t>
  </si>
  <si>
    <t>SANTOMERO  Sophia</t>
  </si>
  <si>
    <t>BAWDEN  Faith</t>
  </si>
  <si>
    <t>MACMILLAN  Taylor</t>
  </si>
  <si>
    <t>VAN DE VEGTE  Jessica</t>
  </si>
  <si>
    <t>THOMPSON  Kylie</t>
  </si>
  <si>
    <t>CASTELL  Hannah</t>
  </si>
  <si>
    <t>SANTOMERO  Athena</t>
  </si>
  <si>
    <t>LIU  Reena</t>
  </si>
  <si>
    <t>SNEYD  Sarah</t>
  </si>
  <si>
    <t>SMEE  Lindsey</t>
  </si>
  <si>
    <t>O'BOYLE KELLY  Hannah</t>
  </si>
  <si>
    <t>24.03 Dual</t>
  </si>
  <si>
    <t>posdual</t>
  </si>
  <si>
    <t>ptsdual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</si>
</sst>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1" xfId="0" applyFont="1" applyBorder="1"/>
    <xf numFmtId="0" fontId="0" fillId="0" borderId="2" xfId="0" applyFont="1" applyBorder="1"/>
    <xf numFmtId="0" fontId="0" fillId="0" borderId="0" xfId="0" applyNumberFormat="1"/>
    <xf numFmtId="0" fontId="1" fillId="2" borderId="6" xfId="0" applyFont="1" applyFill="1" applyBorder="1"/>
    <xf numFmtId="0" fontId="1" fillId="2" borderId="7" xfId="0" applyFont="1" applyFill="1" applyBorder="1"/>
    <xf numFmtId="0" fontId="1" fillId="2" borderId="8" xfId="0" applyFont="1" applyFill="1" applyBorder="1"/>
    <xf numFmtId="0" fontId="0" fillId="3" borderId="6" xfId="0" applyFont="1" applyFill="1" applyBorder="1"/>
    <xf numFmtId="0" fontId="0" fillId="3" borderId="7" xfId="0" applyFont="1" applyFill="1" applyBorder="1"/>
    <xf numFmtId="0" fontId="0" fillId="3" borderId="7" xfId="0" applyNumberFormat="1" applyFont="1" applyFill="1" applyBorder="1"/>
    <xf numFmtId="0" fontId="0" fillId="3" borderId="8" xfId="0" applyFont="1" applyFill="1" applyBorder="1"/>
    <xf numFmtId="0" fontId="0" fillId="0" borderId="6" xfId="0" applyFont="1" applyBorder="1"/>
    <xf numFmtId="0" fontId="0" fillId="0" borderId="7" xfId="0" applyFont="1" applyBorder="1"/>
    <xf numFmtId="0" fontId="0" fillId="0" borderId="7" xfId="0" applyNumberFormat="1" applyFont="1" applyBorder="1"/>
    <xf numFmtId="0" fontId="0" fillId="0" borderId="8" xfId="0" applyFont="1" applyBorder="1"/>
    <xf numFmtId="0" fontId="1" fillId="2" borderId="0" xfId="0" applyFont="1" applyFill="1" applyBorder="1"/>
    <xf numFmtId="0" fontId="0" fillId="3" borderId="0" xfId="0" applyFont="1" applyFill="1" applyBorder="1"/>
    <xf numFmtId="0" fontId="0" fillId="0" borderId="7" xfId="0" applyBorder="1"/>
    <xf numFmtId="0" fontId="0" fillId="3" borderId="0" xfId="0" applyNumberFormat="1" applyFont="1" applyFill="1" applyBorder="1"/>
    <xf numFmtId="0" fontId="0" fillId="0" borderId="7" xfId="0" applyNumberFormat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3" borderId="4" xfId="0" applyNumberFormat="1" applyFont="1" applyFill="1" applyBorder="1"/>
    <xf numFmtId="0" fontId="0" fillId="3" borderId="5" xfId="0" applyFont="1" applyFill="1" applyBorder="1"/>
    <xf numFmtId="0" fontId="0" fillId="0" borderId="4" xfId="0" applyFont="1" applyBorder="1"/>
    <xf numFmtId="0" fontId="0" fillId="0" borderId="4" xfId="0" applyNumberFormat="1" applyFont="1" applyBorder="1"/>
    <xf numFmtId="0" fontId="0" fillId="0" borderId="5" xfId="0" applyFont="1" applyBorder="1"/>
    <xf numFmtId="0" fontId="0" fillId="0" borderId="3" xfId="0" applyFont="1" applyBorder="1"/>
    <xf numFmtId="0" fontId="1" fillId="4" borderId="0" xfId="0" applyFont="1" applyFill="1"/>
    <xf numFmtId="0" fontId="2" fillId="0" borderId="0" xfId="0" applyFont="1"/>
    <xf numFmtId="0" fontId="3" fillId="5" borderId="0" xfId="0" applyFont="1" applyFill="1"/>
    <xf numFmtId="0" fontId="1" fillId="4" borderId="0" xfId="0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6" borderId="0" xfId="0" applyFill="1"/>
  </cellXfs>
  <cellStyles count="1">
    <cellStyle name="Normal" xfId="0" builtinId="0"/>
  </cellStyles>
  <dxfs count="56"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family val="2"/>
        <scheme val="minor"/>
      </font>
      <fill>
        <patternFill patternType="solid">
          <fgColor theme="9"/>
          <bgColor theme="9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 style="thin">
          <color theme="1"/>
        </right>
        <top style="thin">
          <color theme="1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1"/>
        </left>
        <right/>
        <top style="thin">
          <color theme="1"/>
        </top>
        <bottom/>
        <vertical/>
        <horizontal/>
      </border>
    </dxf>
    <dxf>
      <border outline="0">
        <bottom style="thin">
          <color theme="1"/>
        </bottom>
      </border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1837F713-0DD4-415F-B799-9E17D2A1112F}" name="U16W" displayName="U16W" ref="A3:X120" totalsRowShown="0">
  <autoFilter ref="A3:X120" xr:uid="{37AA4193-42E8-4BAE-98D2-F431FE538081}"/>
  <sortState ref="A4:X120">
    <sortCondition descending="1" ref="E3:E120"/>
  </sortState>
  <tableColumns count="24">
    <tableColumn id="1" xr3:uid="{486A2B1F-C0BB-4CE3-8751-BC3A1651275E}" name="Card"/>
    <tableColumn id="2" xr3:uid="{112A1129-C7A6-4A7D-B67C-0BEDB41D3BF5}" name="Name"/>
    <tableColumn id="3" xr3:uid="{BD7BFE2F-0CA6-44C4-85AF-0D5FE90ECFC2}" name="YOB"/>
    <tableColumn id="4" xr3:uid="{C8B84373-8693-48E5-86C4-A48C1B69C6DF}" name="Club"/>
    <tableColumn id="5" xr3:uid="{91A4A7E1-EA87-497A-B62D-E5E7C98A925D}" name="Total" dataDxfId="0">
      <calculatedColumnFormula>SUM(U16W[[#This Row],[pts5132]],U16W[[#This Row],[pts5133]],U16W[[#This Row],[pts5134]],U16W[[#This Row],[pts5135]],U16W[[#This Row],[pts5136]],U16W[[#This Row],[pts5191]],U16W[[#This Row],[pts5192]],U16W[[#This Row],[pts5193]],U16W[[#This Row],[ptsdual]])</calculatedColumnFormula>
    </tableColumn>
    <tableColumn id="18" xr3:uid="{94B408C1-56E5-42B5-9B8C-650B17E4CED4}" name="Provincial" dataDxfId="55">
      <calculatedColumnFormula>SUM(U16W[[#This Row],[pts5191]],U16W[[#This Row],[pts5192]],U16W[[#This Row],[pts5193]])</calculatedColumnFormula>
    </tableColumn>
    <tableColumn id="6" xr3:uid="{6DBDD3E9-0E89-469C-8B52-220FB8148554}" name="pos5132" dataDxfId="54">
      <calculatedColumnFormula>IFERROR(VLOOKUP(U16W[[#This Row],[Card]],results5132[],3,FALSE),999)</calculatedColumnFormula>
    </tableColumn>
    <tableColumn id="7" xr3:uid="{BACB3904-3ED7-45FE-80F8-ACB45EAF5493}" name="pts5132" dataDxfId="53">
      <calculatedColumnFormula>VLOOKUP(U16W[[#This Row],[pos5132]],pointstable[],2,FALSE)</calculatedColumnFormula>
    </tableColumn>
    <tableColumn id="8" xr3:uid="{802CB240-D7C5-4660-A05C-5A3337BC1E94}" name="pos5133" dataDxfId="52">
      <calculatedColumnFormula>IFERROR(VLOOKUP(U16W[[#This Row],[Card]],results5133[],3,FALSE),999)</calculatedColumnFormula>
    </tableColumn>
    <tableColumn id="9" xr3:uid="{3A79056B-306A-4990-83C3-E39FCB4FD2F3}" name="pts5133" dataDxfId="51">
      <calculatedColumnFormula>VLOOKUP(U16W[[#This Row],[pos5133]],pointstable[],2,FALSE)</calculatedColumnFormula>
    </tableColumn>
    <tableColumn id="10" xr3:uid="{0437AD4A-E1B2-4C2F-95A0-C598F139AFC6}" name="pos5134" dataDxfId="50">
      <calculatedColumnFormula>IFERROR(VLOOKUP(U16W[[#This Row],[Card]],results5134[],3,FALSE),999)</calculatedColumnFormula>
    </tableColumn>
    <tableColumn id="11" xr3:uid="{6D9FCD18-C52D-4BE2-97F4-DBB73A8C9344}" name="pts5134" dataDxfId="49">
      <calculatedColumnFormula>VLOOKUP(U16W[[#This Row],[pos5134]],pointstable[],2,FALSE)</calculatedColumnFormula>
    </tableColumn>
    <tableColumn id="12" xr3:uid="{3E171196-5D2B-4E56-98F0-9DA288726634}" name="pos5135" dataDxfId="48">
      <calculatedColumnFormula>IFERROR(VLOOKUP(U16W[[#This Row],[Card]],results5135[],3,FALSE),999)</calculatedColumnFormula>
    </tableColumn>
    <tableColumn id="13" xr3:uid="{644B86B9-D72D-484D-A7B6-3894D504C6C4}" name="pts5135" dataDxfId="47">
      <calculatedColumnFormula>VLOOKUP(U16W[[#This Row],[pos5135]],pointstable[],2,FALSE)</calculatedColumnFormula>
    </tableColumn>
    <tableColumn id="14" xr3:uid="{EE7AB095-01B8-4C21-A059-973C88187924}" name="pos5136" dataDxfId="46">
      <calculatedColumnFormula>IFERROR(VLOOKUP(U16W[[#This Row],[Card]],results5136[],3,FALSE),999)</calculatedColumnFormula>
    </tableColumn>
    <tableColumn id="15" xr3:uid="{CBD683AA-5944-4A2A-9B4D-05AC47224EAB}" name="pts5136" dataDxfId="45">
      <calculatedColumnFormula>VLOOKUP(U16W[[#This Row],[pos5136]],pointstable[],2,FALSE)</calculatedColumnFormula>
    </tableColumn>
    <tableColumn id="16" xr3:uid="{852769DE-901F-4667-8F75-2F9705152EBD}" name="pos5191" dataDxfId="44">
      <calculatedColumnFormula>IFERROR(VLOOKUP(U16W[[#This Row],[Card]],results5191[],3,FALSE),999)</calculatedColumnFormula>
    </tableColumn>
    <tableColumn id="17" xr3:uid="{C009BA10-C6C1-48BF-9F32-56F90150804D}" name="pts5191" dataDxfId="43">
      <calculatedColumnFormula>VLOOKUP(U16W[[#This Row],[pos5191]],pointstable[],2,FALSE)</calculatedColumnFormula>
    </tableColumn>
    <tableColumn id="19" xr3:uid="{DA5DD0A9-8BFE-46CB-BBF9-AAC77E5596D8}" name="pos5192" dataDxfId="42">
      <calculatedColumnFormula>IFERROR(VLOOKUP(U16W[[#This Row],[Card]],results5192[],3,FALSE),999)</calculatedColumnFormula>
    </tableColumn>
    <tableColumn id="20" xr3:uid="{62B76A67-86A5-4417-95F5-B8D8CA8100AE}" name="pts5192" dataDxfId="41">
      <calculatedColumnFormula>VLOOKUP(U16W[[#This Row],[pos5192]],pointstable[],2,FALSE)</calculatedColumnFormula>
    </tableColumn>
    <tableColumn id="21" xr3:uid="{A0BC58FD-3FDD-448C-A924-3079675DBAEB}" name="pos5193" dataDxfId="40">
      <calculatedColumnFormula>IFERROR(VLOOKUP(U16W[[#This Row],[Card]],results5193[],3,FALSE),999)</calculatedColumnFormula>
    </tableColumn>
    <tableColumn id="22" xr3:uid="{CD8A901E-E40E-4B1D-B215-D58154C85C2A}" name="pts5193" dataDxfId="39">
      <calculatedColumnFormula>VLOOKUP(U16W[[#This Row],[pos5193]],pointstable[],2,FALSE)</calculatedColumnFormula>
    </tableColumn>
    <tableColumn id="23" xr3:uid="{3CB357C2-EA35-4A25-9676-142F4F32B380}" name="posdual" dataDxfId="2">
      <calculatedColumnFormula>IFERROR(VLOOKUP(U16W[[#This Row],[Card]],resultsdual[],3,FALSE),999)</calculatedColumnFormula>
    </tableColumn>
    <tableColumn id="24" xr3:uid="{E52CAF67-B1B9-44DD-8356-5886EF2CC885}" name="ptsdual" dataDxfId="1">
      <calculatedColumnFormula>VLOOKUP(U16W[[#This Row],[posdual]],pointstable[],2,FALSE)</calculatedColumnFormula>
    </tableColumn>
  </tableColumns>
  <tableStyleInfo name="TableStyleLight8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69E17A5B-25A9-452D-8AFA-1A4C222D4389}" name="results5193" displayName="results5193" ref="M1:O66" totalsRowShown="0" headerRowDxfId="8">
  <autoFilter ref="M1:O66" xr:uid="{94EC369B-3F73-4A87-87CD-AE036FFCC62D}"/>
  <tableColumns count="3">
    <tableColumn id="1" xr3:uid="{BC985B23-D721-48AB-9599-4B0ED2AC8780}" name="Card" dataDxfId="7">
      <calculatedColumnFormula>B2</calculatedColumnFormula>
    </tableColumn>
    <tableColumn id="2" xr3:uid="{4F04293B-EC79-4AF3-9F63-4D04A96DB7A1}" name="In List" dataDxfId="6">
      <calculatedColumnFormula>IF(AND(A2&gt;0,A2&lt;999),IFERROR(VLOOKUP(results5193[[#This Row],[Card]],U16W[],1,FALSE),0),0)</calculatedColumnFormula>
    </tableColumn>
    <tableColumn id="3" xr3:uid="{D57C8240-40EF-40A0-A70E-13F9CF52AB6E}" name="Rank" dataDxfId="5">
      <calculatedColumnFormula>A2</calculatedColumnFormula>
    </tableColumn>
  </tableColumns>
  <tableStyleInfo name="TableStyleLight8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D97E9EB4-C733-417A-96BF-F1A7E67E379D}" name="resultsdual" displayName="resultsdual" ref="L1:N66" totalsRowShown="0">
  <autoFilter ref="L1:N66" xr:uid="{3FD3EAED-26F3-4102-A0A2-D487661F0D84}"/>
  <tableColumns count="3">
    <tableColumn id="1" xr3:uid="{7CF103DC-FBD0-4DE4-B66E-8A384E440F6C}" name="Card" dataDxfId="4">
      <calculatedColumnFormula>B2</calculatedColumnFormula>
    </tableColumn>
    <tableColumn id="2" xr3:uid="{6EB3BE29-F824-4168-A513-6B3A6EC284C9}" name="In List"/>
    <tableColumn id="3" xr3:uid="{EE248834-EE47-483D-9AA6-58A9D0230E9B}" name="Rank" dataDxfId="3">
      <calculatedColumnFormula>J2</calculatedColumnFormula>
    </tableColumn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93A3291-7C19-40B4-972D-549615AF7BD1}" name="pointstable" displayName="pointstable" ref="A2:B153" totalsRowShown="0" tableBorderDxfId="38">
  <autoFilter ref="A2:B153" xr:uid="{7E170E8B-BB0E-4F8B-8E37-90F1DEFEACD0}"/>
  <tableColumns count="2">
    <tableColumn id="1" xr3:uid="{7FB6350B-28E4-4F98-A48C-479541F0A71C}" name="Position" dataDxfId="37"/>
    <tableColumn id="2" xr3:uid="{61FA4480-2C62-4F9D-9CD9-A786642DABE4}" name="Points" dataDxfId="36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7227BE4-0112-42EE-BC25-D79F329A8EB7}" name="results5132" displayName="results5132" ref="N1:P76" totalsRowShown="0" headerRowDxfId="35">
  <autoFilter ref="N1:P76" xr:uid="{22992701-B493-4983-8AA8-68C5AECA3E15}"/>
  <tableColumns count="3">
    <tableColumn id="1" xr3:uid="{094BFA71-CCC7-467C-B818-6308E1DC2607}" name="Card" dataDxfId="34">
      <calculatedColumnFormula>B2</calculatedColumnFormula>
    </tableColumn>
    <tableColumn id="2" xr3:uid="{6A982880-74AB-4534-8C02-97B8BFF150A0}" name="In List" dataDxfId="33">
      <calculatedColumnFormula>IF(AND(A2&gt;0,A2&lt;999),IFERROR(VLOOKUP(results5132[[#This Row],[Card]],U16W[],1,FALSE),0),0)</calculatedColumnFormula>
    </tableColumn>
    <tableColumn id="3" xr3:uid="{2F67AD28-F61C-4BC7-AD57-87707189B5B6}" name="Rank" dataDxfId="32">
      <calculatedColumnFormula>A2</calculatedColumnFormula>
    </tableColumn>
  </tableColumns>
  <tableStyleInfo name="TableStyleLight8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29CCD6AD-92FE-4B50-B9A0-9792081006BF}" name="results5133" displayName="results5133" ref="N1:P80" totalsRowShown="0">
  <autoFilter ref="N1:P80" xr:uid="{233C6728-E437-4693-960E-960A93FE77BE}"/>
  <tableColumns count="3">
    <tableColumn id="1" xr3:uid="{336F92BF-36BE-4708-BA1A-114B56D84DF5}" name="Card" dataDxfId="31">
      <calculatedColumnFormula>B2</calculatedColumnFormula>
    </tableColumn>
    <tableColumn id="2" xr3:uid="{6589B3EE-FDCC-4ADC-8888-FE214D0974EF}" name="In List" dataDxfId="30">
      <calculatedColumnFormula>IF(AND(A2&gt;0,A2&lt;999),IFERROR(VLOOKUP(results5133[[#This Row],[Card]],U16W[],1,FALSE),0),0)</calculatedColumnFormula>
    </tableColumn>
    <tableColumn id="3" xr3:uid="{29FE19FB-A7E8-4C66-BFEE-A5BDD55FB66A}" name="Rank" dataDxfId="29">
      <calculatedColumnFormula>A2</calculatedColumnFormula>
    </tableColumn>
  </tableColumns>
  <tableStyleInfo name="TableStyleLight8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21557EC0-C463-4D62-A10E-AC7AA91F82CA}" name="results5134" displayName="results5134" ref="N1:P79" totalsRowShown="0" headerRowDxfId="28">
  <autoFilter ref="N1:P79" xr:uid="{6F84C27E-914C-4EAA-8B44-C52E68158434}"/>
  <tableColumns count="3">
    <tableColumn id="1" xr3:uid="{1BDC07AC-29F0-4613-95B3-06784F107F10}" name="Card" dataDxfId="27">
      <calculatedColumnFormula>B2</calculatedColumnFormula>
    </tableColumn>
    <tableColumn id="2" xr3:uid="{420F2B14-F772-414D-82B3-5E9F0A72DACB}" name="In List" dataDxfId="26">
      <calculatedColumnFormula>IF(AND(A2&gt;0,A2&lt;999),IFERROR(VLOOKUP(results5134[[#This Row],[Card]],U16W[],1,FALSE),0),0)</calculatedColumnFormula>
    </tableColumn>
    <tableColumn id="3" xr3:uid="{E2E455E6-A43E-4D5E-BF57-6D9AA8AF19B6}" name="Rank" dataDxfId="25">
      <calculatedColumnFormula>A2</calculatedColumnFormula>
    </tableColumn>
  </tableColumns>
  <tableStyleInfo name="TableStyleLight8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D783F65B-C435-4BF1-9CE1-38FD1595041C}" name="results5135" displayName="results5135" ref="N1:P79" totalsRowShown="0" headerRowDxfId="24">
  <autoFilter ref="N1:P79" xr:uid="{0593C550-EC13-4A9F-9919-0363F5C34A88}"/>
  <tableColumns count="3">
    <tableColumn id="1" xr3:uid="{9C6584FE-9495-431A-B361-395B554142AB}" name="Card" dataDxfId="23">
      <calculatedColumnFormula>B2</calculatedColumnFormula>
    </tableColumn>
    <tableColumn id="2" xr3:uid="{A9A0CBEC-D3A1-443F-8BE2-4C6D600918CE}" name="In List" dataDxfId="22">
      <calculatedColumnFormula>IF(AND(A2&gt;0,A2&lt;999),IFERROR(VLOOKUP(results5135[[#This Row],[Card]],U16W[],1,FALSE),0),0)</calculatedColumnFormula>
    </tableColumn>
    <tableColumn id="3" xr3:uid="{BBDF5233-CA12-4A81-A10B-72098FECA843}" name="Rank" dataDxfId="21">
      <calculatedColumnFormula>A2</calculatedColumnFormula>
    </tableColumn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7533AB5A-F70F-43FA-AD36-D9C2597D6FD2}" name="results5136" displayName="results5136" ref="N1:P78" totalsRowShown="0" headerRowDxfId="20">
  <autoFilter ref="N1:P78" xr:uid="{F89B6249-8D8E-4282-BD38-C9C09BA7AEEA}"/>
  <tableColumns count="3">
    <tableColumn id="1" xr3:uid="{79AAD03D-0F04-4280-B065-E198133C923F}" name="Card" dataDxfId="19">
      <calculatedColumnFormula>B2</calculatedColumnFormula>
    </tableColumn>
    <tableColumn id="2" xr3:uid="{E86EC693-9569-4FD7-B404-958215F4311D}" name="In List" dataDxfId="18">
      <calculatedColumnFormula>IF(AND(A2&gt;0,A2&lt;999),IFERROR(VLOOKUP(results5136[[#This Row],[Card]],U16W[],1,FALSE),0),0)</calculatedColumnFormula>
    </tableColumn>
    <tableColumn id="3" xr3:uid="{84250AEA-90B8-4BB8-AFB9-079814B19371}" name="Rank" dataDxfId="17">
      <calculatedColumnFormula>A2</calculatedColumnFormula>
    </tableColumn>
  </tableColumns>
  <tableStyleInfo name="TableStyleLight8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340CA0B2-8C37-4F50-B699-609EB6E0A72C}" name="results5191" displayName="results5191" ref="M1:O64" totalsRowShown="0" headerRowDxfId="16">
  <autoFilter ref="M1:O64" xr:uid="{8E7A91EC-D724-45FB-A612-84B34F5A8318}"/>
  <tableColumns count="3">
    <tableColumn id="1" xr3:uid="{122695EB-84AE-4D4D-A51C-73BB8D242DF3}" name="Card" dataDxfId="15">
      <calculatedColumnFormula>B2</calculatedColumnFormula>
    </tableColumn>
    <tableColumn id="2" xr3:uid="{238E2665-A6BF-4D06-A322-F536896BEC9B}" name="In List" dataDxfId="14">
      <calculatedColumnFormula>IF(AND(A2&gt;0,A2&lt;999),IFERROR(VLOOKUP(results5191[[#This Row],[Card]],U16W[],1,FALSE),0),0)</calculatedColumnFormula>
    </tableColumn>
    <tableColumn id="3" xr3:uid="{322A6A08-4F8C-4467-B259-61AC652C7C8A}" name="Rank" dataDxfId="13">
      <calculatedColumnFormula>A2</calculatedColumnFormula>
    </tableColumn>
  </tableColumns>
  <tableStyleInfo name="TableStyleLight8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FCE0F007-D44C-4C1C-9C85-7E8D72D08DAD}" name="results5192" displayName="results5192" ref="M1:O66" totalsRowShown="0" headerRowDxfId="12">
  <autoFilter ref="M1:O66" xr:uid="{67E52C81-1CCE-47E0-B454-C3F59A78F0AF}"/>
  <tableColumns count="3">
    <tableColumn id="1" xr3:uid="{0D42D3F0-5C34-4BE0-BFF0-76794F0FDCEF}" name="Card" dataDxfId="11">
      <calculatedColumnFormula>B2</calculatedColumnFormula>
    </tableColumn>
    <tableColumn id="2" xr3:uid="{D64777CC-7203-4945-B8A1-78DB4DF0A22D}" name="In List" dataDxfId="10">
      <calculatedColumnFormula>IF(AND(A2&gt;0,A2&lt;999),IFERROR(VLOOKUP(results5192[[#This Row],[Card]],U16W[],1,FALSE),0),0)</calculatedColumnFormula>
    </tableColumn>
    <tableColumn id="3" xr3:uid="{36A0E9EC-79D4-4023-8CA7-D6CF6B456ACE}" name="Rank" dataDxfId="9">
      <calculatedColumnFormula>A2</calculatedColumnFormula>
    </tableColumn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F33463-0AEC-4CB4-BD36-DB29C7510E4F}">
  <dimension ref="A1:X120"/>
  <sheetViews>
    <sheetView tabSelected="1" workbookViewId="0">
      <selection activeCell="E5" sqref="E5"/>
    </sheetView>
  </sheetViews>
  <sheetFormatPr defaultRowHeight="14.4" x14ac:dyDescent="0.3"/>
  <cols>
    <col min="2" max="2" width="22.6640625" bestFit="1" customWidth="1"/>
    <col min="3" max="3" width="6.33203125" customWidth="1"/>
    <col min="4" max="4" width="7" bestFit="1" customWidth="1"/>
    <col min="5" max="5" width="9.6640625" bestFit="1" customWidth="1"/>
    <col min="6" max="6" width="9.6640625" customWidth="1"/>
  </cols>
  <sheetData>
    <row r="1" spans="1:24" x14ac:dyDescent="0.3">
      <c r="G1" s="32" t="s">
        <v>53</v>
      </c>
      <c r="H1" s="32"/>
      <c r="I1" s="32" t="s">
        <v>376</v>
      </c>
      <c r="J1" s="32"/>
      <c r="K1" s="32" t="s">
        <v>547</v>
      </c>
      <c r="L1" s="32"/>
      <c r="M1" s="32" t="s">
        <v>713</v>
      </c>
      <c r="N1" s="32"/>
      <c r="O1" s="32" t="s">
        <v>716</v>
      </c>
      <c r="P1" s="32"/>
      <c r="Q1" s="31" t="s">
        <v>926</v>
      </c>
      <c r="R1" s="31"/>
      <c r="S1" s="31" t="s">
        <v>1057</v>
      </c>
      <c r="T1" s="31"/>
      <c r="U1" s="31" t="s">
        <v>1058</v>
      </c>
      <c r="V1" s="31"/>
      <c r="W1" s="31" t="s">
        <v>1277</v>
      </c>
      <c r="X1" s="31"/>
    </row>
    <row r="2" spans="1:24" x14ac:dyDescent="0.3">
      <c r="G2" s="30" t="s">
        <v>33</v>
      </c>
      <c r="H2" s="30" t="s">
        <v>34</v>
      </c>
      <c r="I2" s="30" t="s">
        <v>33</v>
      </c>
      <c r="J2" s="30" t="s">
        <v>34</v>
      </c>
      <c r="K2" s="30" t="s">
        <v>33</v>
      </c>
      <c r="L2" s="30" t="s">
        <v>34</v>
      </c>
      <c r="M2" s="30" t="s">
        <v>33</v>
      </c>
      <c r="N2" s="30" t="s">
        <v>34</v>
      </c>
      <c r="O2" s="30" t="s">
        <v>33</v>
      </c>
      <c r="P2" s="30" t="s">
        <v>34</v>
      </c>
      <c r="Q2" s="28" t="s">
        <v>33</v>
      </c>
      <c r="R2" s="28" t="s">
        <v>34</v>
      </c>
      <c r="S2" s="28" t="s">
        <v>33</v>
      </c>
      <c r="T2" s="28" t="s">
        <v>34</v>
      </c>
      <c r="U2" s="28" t="s">
        <v>33</v>
      </c>
      <c r="V2" s="28" t="s">
        <v>34</v>
      </c>
      <c r="W2" s="28" t="s">
        <v>33</v>
      </c>
      <c r="X2" s="28" t="s">
        <v>34</v>
      </c>
    </row>
    <row r="3" spans="1:24" x14ac:dyDescent="0.3">
      <c r="A3" t="s">
        <v>3</v>
      </c>
      <c r="B3" t="s">
        <v>4</v>
      </c>
      <c r="C3" t="s">
        <v>7</v>
      </c>
      <c r="D3" t="s">
        <v>5</v>
      </c>
      <c r="E3" t="s">
        <v>6</v>
      </c>
      <c r="F3" t="s">
        <v>929</v>
      </c>
      <c r="G3" s="29" t="s">
        <v>180</v>
      </c>
      <c r="H3" s="29" t="s">
        <v>181</v>
      </c>
      <c r="I3" s="29" t="s">
        <v>374</v>
      </c>
      <c r="J3" s="29" t="s">
        <v>375</v>
      </c>
      <c r="K3" s="29" t="s">
        <v>545</v>
      </c>
      <c r="L3" s="29" t="s">
        <v>546</v>
      </c>
      <c r="M3" s="29" t="s">
        <v>714</v>
      </c>
      <c r="N3" s="29" t="s">
        <v>715</v>
      </c>
      <c r="O3" s="29" t="s">
        <v>878</v>
      </c>
      <c r="P3" s="29" t="s">
        <v>879</v>
      </c>
      <c r="Q3" t="s">
        <v>927</v>
      </c>
      <c r="R3" t="s">
        <v>928</v>
      </c>
      <c r="S3" t="s">
        <v>1055</v>
      </c>
      <c r="T3" t="s">
        <v>1056</v>
      </c>
      <c r="U3" t="s">
        <v>1209</v>
      </c>
      <c r="V3" t="s">
        <v>1210</v>
      </c>
      <c r="W3" t="s">
        <v>1278</v>
      </c>
      <c r="X3" t="s">
        <v>1279</v>
      </c>
    </row>
    <row r="4" spans="1:24" x14ac:dyDescent="0.3">
      <c r="A4">
        <v>77458</v>
      </c>
      <c r="B4" t="s">
        <v>54</v>
      </c>
      <c r="C4" s="3" t="s">
        <v>16</v>
      </c>
      <c r="D4" s="3">
        <v>2</v>
      </c>
      <c r="E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4400</v>
      </c>
      <c r="F4" s="3">
        <f>SUM(U16W[[#This Row],[pts5191]],U16W[[#This Row],[pts5192]],U16W[[#This Row],[pts5193]])</f>
        <v>1500</v>
      </c>
      <c r="G4">
        <f>IFERROR(VLOOKUP(U16W[[#This Row],[Card]],results5132[],3,FALSE),999)</f>
        <v>1</v>
      </c>
      <c r="H4">
        <f>VLOOKUP(U16W[[#This Row],[pos5132]],pointstable[],2,FALSE)</f>
        <v>500</v>
      </c>
      <c r="I4" s="3">
        <f>IFERROR(VLOOKUP(U16W[[#This Row],[Card]],results5133[],3,FALSE),999)</f>
        <v>1</v>
      </c>
      <c r="J4" s="3">
        <f>VLOOKUP(U16W[[#This Row],[pos5133]],pointstable[],2,FALSE)</f>
        <v>500</v>
      </c>
      <c r="K4" s="3">
        <f>IFERROR(VLOOKUP(U16W[[#This Row],[Card]],results5134[],3,FALSE),999)</f>
        <v>2</v>
      </c>
      <c r="L4" s="3">
        <f>VLOOKUP(U16W[[#This Row],[pos5134]],pointstable[],2,FALSE)</f>
        <v>400</v>
      </c>
      <c r="M4" s="3">
        <f>IFERROR(VLOOKUP(U16W[[#This Row],[Card]],results5135[],3,FALSE),999)</f>
        <v>1</v>
      </c>
      <c r="N4" s="3">
        <f>VLOOKUP(U16W[[#This Row],[pos5135]],pointstable[],2,FALSE)</f>
        <v>500</v>
      </c>
      <c r="O4" s="3">
        <f>IFERROR(VLOOKUP(U16W[[#This Row],[Card]],results5136[],3,FALSE),999)</f>
        <v>1</v>
      </c>
      <c r="P4" s="3">
        <f>VLOOKUP(U16W[[#This Row],[pos5136]],pointstable[],2,FALSE)</f>
        <v>500</v>
      </c>
      <c r="Q4" s="3">
        <f>IFERROR(VLOOKUP(U16W[[#This Row],[Card]],results5191[],3,FALSE),999)</f>
        <v>1</v>
      </c>
      <c r="R4" s="3">
        <f>VLOOKUP(U16W[[#This Row],[pos5191]],pointstable[],2,FALSE)</f>
        <v>500</v>
      </c>
      <c r="S4" s="3">
        <f>IFERROR(VLOOKUP(U16W[[#This Row],[Card]],results5192[],3,FALSE),999)</f>
        <v>1</v>
      </c>
      <c r="T4" s="3">
        <f>VLOOKUP(U16W[[#This Row],[pos5192]],pointstable[],2,FALSE)</f>
        <v>500</v>
      </c>
      <c r="U4" s="3">
        <f>IFERROR(VLOOKUP(U16W[[#This Row],[Card]],results5193[],3,FALSE),999)</f>
        <v>1</v>
      </c>
      <c r="V4" s="3">
        <f>VLOOKUP(U16W[[#This Row],[pos5193]],pointstable[],2,FALSE)</f>
        <v>500</v>
      </c>
      <c r="W4" s="3">
        <f>IFERROR(VLOOKUP(U16W[[#This Row],[Card]],resultsdual[],3,FALSE),999)</f>
        <v>1</v>
      </c>
      <c r="X4" s="3">
        <f>VLOOKUP(U16W[[#This Row],[posdual]],pointstable[],2,FALSE)</f>
        <v>500</v>
      </c>
    </row>
    <row r="5" spans="1:24" x14ac:dyDescent="0.3">
      <c r="A5">
        <v>80888</v>
      </c>
      <c r="B5" t="s">
        <v>61</v>
      </c>
      <c r="C5" s="3" t="s">
        <v>43</v>
      </c>
      <c r="D5" s="3">
        <v>3</v>
      </c>
      <c r="E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1575</v>
      </c>
      <c r="F5" s="3">
        <f>SUM(U16W[[#This Row],[pts5191]],U16W[[#This Row],[pts5192]],U16W[[#This Row],[pts5193]])</f>
        <v>525</v>
      </c>
      <c r="G5">
        <f>IFERROR(VLOOKUP(U16W[[#This Row],[Card]],results5132[],3,FALSE),999)</f>
        <v>5</v>
      </c>
      <c r="H5">
        <f>VLOOKUP(U16W[[#This Row],[pos5132]],pointstable[],2,FALSE)</f>
        <v>225</v>
      </c>
      <c r="I5" s="3">
        <f>IFERROR(VLOOKUP(U16W[[#This Row],[Card]],results5133[],3,FALSE),999)</f>
        <v>4</v>
      </c>
      <c r="J5" s="3">
        <f>VLOOKUP(U16W[[#This Row],[pos5133]],pointstable[],2,FALSE)</f>
        <v>250</v>
      </c>
      <c r="K5" s="3">
        <f>IFERROR(VLOOKUP(U16W[[#This Row],[Card]],results5134[],3,FALSE),999)</f>
        <v>4</v>
      </c>
      <c r="L5" s="3">
        <f>VLOOKUP(U16W[[#This Row],[pos5134]],pointstable[],2,FALSE)</f>
        <v>250</v>
      </c>
      <c r="M5" s="3">
        <f>IFERROR(VLOOKUP(U16W[[#This Row],[Card]],results5135[],3,FALSE),999)</f>
        <v>999</v>
      </c>
      <c r="N5" s="3">
        <f>VLOOKUP(U16W[[#This Row],[pos5135]],pointstable[],2,FALSE)</f>
        <v>0</v>
      </c>
      <c r="O5" s="3">
        <f>IFERROR(VLOOKUP(U16W[[#This Row],[Card]],results5136[],3,FALSE),999)</f>
        <v>9</v>
      </c>
      <c r="P5" s="3">
        <f>VLOOKUP(U16W[[#This Row],[pos5136]],pointstable[],2,FALSE)</f>
        <v>145</v>
      </c>
      <c r="Q5" s="3">
        <f>IFERROR(VLOOKUP(U16W[[#This Row],[Card]],results5191[],3,FALSE),999)</f>
        <v>5</v>
      </c>
      <c r="R5" s="3">
        <f>VLOOKUP(U16W[[#This Row],[pos5191]],pointstable[],2,FALSE)</f>
        <v>225</v>
      </c>
      <c r="S5" s="3">
        <f>IFERROR(VLOOKUP(U16W[[#This Row],[Card]],results5192[],3,FALSE),999)</f>
        <v>3</v>
      </c>
      <c r="T5" s="3">
        <f>VLOOKUP(U16W[[#This Row],[pos5192]],pointstable[],2,FALSE)</f>
        <v>300</v>
      </c>
      <c r="U5" s="3">
        <f>IFERROR(VLOOKUP(U16W[[#This Row],[Card]],results5193[],3,FALSE),999)</f>
        <v>999</v>
      </c>
      <c r="V5" s="3">
        <f>VLOOKUP(U16W[[#This Row],[pos5193]],pointstable[],2,FALSE)</f>
        <v>0</v>
      </c>
      <c r="W5" s="3">
        <f>IFERROR(VLOOKUP(U16W[[#This Row],[Card]],resultsdual[],3,FALSE),999)</f>
        <v>7</v>
      </c>
      <c r="X5" s="3">
        <f>VLOOKUP(U16W[[#This Row],[posdual]],pointstable[],2,FALSE)</f>
        <v>180</v>
      </c>
    </row>
    <row r="6" spans="1:24" x14ac:dyDescent="0.3">
      <c r="A6">
        <v>74601</v>
      </c>
      <c r="B6" t="s">
        <v>87</v>
      </c>
      <c r="C6" s="3" t="s">
        <v>22</v>
      </c>
      <c r="D6" s="3">
        <v>2</v>
      </c>
      <c r="E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1555</v>
      </c>
      <c r="F6" s="3">
        <f>SUM(U16W[[#This Row],[pts5191]],U16W[[#This Row],[pts5192]],U16W[[#This Row],[pts5193]])</f>
        <v>1050</v>
      </c>
      <c r="G6">
        <f>IFERROR(VLOOKUP(U16W[[#This Row],[Card]],results5132[],3,FALSE),999)</f>
        <v>20</v>
      </c>
      <c r="H6">
        <f>VLOOKUP(U16W[[#This Row],[pos5132]],pointstable[],2,FALSE)</f>
        <v>55</v>
      </c>
      <c r="I6" s="3">
        <f>IFERROR(VLOOKUP(U16W[[#This Row],[Card]],results5133[],3,FALSE),999)</f>
        <v>999</v>
      </c>
      <c r="J6" s="3">
        <f>VLOOKUP(U16W[[#This Row],[pos5133]],pointstable[],2,FALSE)</f>
        <v>0</v>
      </c>
      <c r="K6" s="3">
        <f>IFERROR(VLOOKUP(U16W[[#This Row],[Card]],results5134[],3,FALSE),999)</f>
        <v>5</v>
      </c>
      <c r="L6" s="3">
        <f>VLOOKUP(U16W[[#This Row],[pos5134]],pointstable[],2,FALSE)</f>
        <v>225</v>
      </c>
      <c r="M6" s="3">
        <f>IFERROR(VLOOKUP(U16W[[#This Row],[Card]],results5135[],3,FALSE),999)</f>
        <v>999</v>
      </c>
      <c r="N6" s="3">
        <f>VLOOKUP(U16W[[#This Row],[pos5135]],pointstable[],2,FALSE)</f>
        <v>0</v>
      </c>
      <c r="O6" s="3">
        <f>IFERROR(VLOOKUP(U16W[[#This Row],[Card]],results5136[],3,FALSE),999)</f>
        <v>999</v>
      </c>
      <c r="P6" s="3">
        <f>VLOOKUP(U16W[[#This Row],[pos5136]],pointstable[],2,FALSE)</f>
        <v>0</v>
      </c>
      <c r="Q6" s="3">
        <f>IFERROR(VLOOKUP(U16W[[#This Row],[Card]],results5191[],3,FALSE),999)</f>
        <v>2</v>
      </c>
      <c r="R6" s="3">
        <f>VLOOKUP(U16W[[#This Row],[pos5191]],pointstable[],2,FALSE)</f>
        <v>400</v>
      </c>
      <c r="S6" s="3">
        <f>IFERROR(VLOOKUP(U16W[[#This Row],[Card]],results5192[],3,FALSE),999)</f>
        <v>4</v>
      </c>
      <c r="T6" s="3">
        <f>VLOOKUP(U16W[[#This Row],[pos5192]],pointstable[],2,FALSE)</f>
        <v>250</v>
      </c>
      <c r="U6" s="3">
        <f>IFERROR(VLOOKUP(U16W[[#This Row],[Card]],results5193[],3,FALSE),999)</f>
        <v>2</v>
      </c>
      <c r="V6" s="3">
        <f>VLOOKUP(U16W[[#This Row],[pos5193]],pointstable[],2,FALSE)</f>
        <v>400</v>
      </c>
      <c r="W6" s="3">
        <f>IFERROR(VLOOKUP(U16W[[#This Row],[Card]],resultsdual[],3,FALSE),999)</f>
        <v>5</v>
      </c>
      <c r="X6" s="3">
        <f>VLOOKUP(U16W[[#This Row],[posdual]],pointstable[],2,FALSE)</f>
        <v>225</v>
      </c>
    </row>
    <row r="7" spans="1:24" x14ac:dyDescent="0.3">
      <c r="A7">
        <v>74768</v>
      </c>
      <c r="B7" t="s">
        <v>59</v>
      </c>
      <c r="C7" s="3" t="s">
        <v>14</v>
      </c>
      <c r="D7" s="3">
        <v>2</v>
      </c>
      <c r="E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1350</v>
      </c>
      <c r="F7" s="3">
        <f>SUM(U16W[[#This Row],[pts5191]],U16W[[#This Row],[pts5192]],U16W[[#This Row],[pts5193]])</f>
        <v>0</v>
      </c>
      <c r="G7">
        <f>IFERROR(VLOOKUP(U16W[[#This Row],[Card]],results5132[],3,FALSE),999)</f>
        <v>4</v>
      </c>
      <c r="H7">
        <f>VLOOKUP(U16W[[#This Row],[pos5132]],pointstable[],2,FALSE)</f>
        <v>250</v>
      </c>
      <c r="I7" s="3">
        <f>IFERROR(VLOOKUP(U16W[[#This Row],[Card]],results5133[],3,FALSE),999)</f>
        <v>3</v>
      </c>
      <c r="J7" s="3">
        <f>VLOOKUP(U16W[[#This Row],[pos5133]],pointstable[],2,FALSE)</f>
        <v>300</v>
      </c>
      <c r="K7" s="3">
        <f>IFERROR(VLOOKUP(U16W[[#This Row],[Card]],results5134[],3,FALSE),999)</f>
        <v>999</v>
      </c>
      <c r="L7" s="3">
        <f>VLOOKUP(U16W[[#This Row],[pos5134]],pointstable[],2,FALSE)</f>
        <v>0</v>
      </c>
      <c r="M7" s="3">
        <f>IFERROR(VLOOKUP(U16W[[#This Row],[Card]],results5135[],3,FALSE),999)</f>
        <v>3</v>
      </c>
      <c r="N7" s="3">
        <f>VLOOKUP(U16W[[#This Row],[pos5135]],pointstable[],2,FALSE)</f>
        <v>300</v>
      </c>
      <c r="O7" s="3">
        <f>IFERROR(VLOOKUP(U16W[[#This Row],[Card]],results5136[],3,FALSE),999)</f>
        <v>1</v>
      </c>
      <c r="P7" s="3">
        <f>VLOOKUP(U16W[[#This Row],[pos5136]],pointstable[],2,FALSE)</f>
        <v>500</v>
      </c>
      <c r="Q7" s="3">
        <f>IFERROR(VLOOKUP(U16W[[#This Row],[Card]],results5191[],3,FALSE),999)</f>
        <v>999</v>
      </c>
      <c r="R7" s="3">
        <f>VLOOKUP(U16W[[#This Row],[pos5191]],pointstable[],2,FALSE)</f>
        <v>0</v>
      </c>
      <c r="S7" s="3">
        <f>IFERROR(VLOOKUP(U16W[[#This Row],[Card]],results5192[],3,FALSE),999)</f>
        <v>999</v>
      </c>
      <c r="T7" s="3">
        <f>VLOOKUP(U16W[[#This Row],[pos5192]],pointstable[],2,FALSE)</f>
        <v>0</v>
      </c>
      <c r="U7" s="3">
        <f>IFERROR(VLOOKUP(U16W[[#This Row],[Card]],results5193[],3,FALSE),999)</f>
        <v>999</v>
      </c>
      <c r="V7" s="3">
        <f>VLOOKUP(U16W[[#This Row],[pos5193]],pointstable[],2,FALSE)</f>
        <v>0</v>
      </c>
      <c r="W7" s="3">
        <f>IFERROR(VLOOKUP(U16W[[#This Row],[Card]],resultsdual[],3,FALSE),999)</f>
        <v>999</v>
      </c>
      <c r="X7" s="3">
        <f>VLOOKUP(U16W[[#This Row],[posdual]],pointstable[],2,FALSE)</f>
        <v>0</v>
      </c>
    </row>
    <row r="8" spans="1:24" x14ac:dyDescent="0.3">
      <c r="A8">
        <v>74602</v>
      </c>
      <c r="B8" t="s">
        <v>69</v>
      </c>
      <c r="C8" s="3" t="s">
        <v>22</v>
      </c>
      <c r="D8" s="3">
        <v>2</v>
      </c>
      <c r="E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1340</v>
      </c>
      <c r="F8" s="3">
        <f>SUM(U16W[[#This Row],[pts5191]],U16W[[#This Row],[pts5192]],U16W[[#This Row],[pts5193]])</f>
        <v>530</v>
      </c>
      <c r="G8">
        <f>IFERROR(VLOOKUP(U16W[[#This Row],[Card]],results5132[],3,FALSE),999)</f>
        <v>10</v>
      </c>
      <c r="H8">
        <f>VLOOKUP(U16W[[#This Row],[pos5132]],pointstable[],2,FALSE)</f>
        <v>130</v>
      </c>
      <c r="I8" s="3">
        <f>IFERROR(VLOOKUP(U16W[[#This Row],[Card]],results5133[],3,FALSE),999)</f>
        <v>15</v>
      </c>
      <c r="J8" s="3">
        <f>VLOOKUP(U16W[[#This Row],[pos5133]],pointstable[],2,FALSE)</f>
        <v>80</v>
      </c>
      <c r="K8" s="3">
        <f>IFERROR(VLOOKUP(U16W[[#This Row],[Card]],results5134[],3,FALSE),999)</f>
        <v>999</v>
      </c>
      <c r="L8" s="3">
        <f>VLOOKUP(U16W[[#This Row],[pos5134]],pointstable[],2,FALSE)</f>
        <v>0</v>
      </c>
      <c r="M8" s="3">
        <f>IFERROR(VLOOKUP(U16W[[#This Row],[Card]],results5135[],3,FALSE),999)</f>
        <v>6</v>
      </c>
      <c r="N8" s="3">
        <f>VLOOKUP(U16W[[#This Row],[pos5135]],pointstable[],2,FALSE)</f>
        <v>200</v>
      </c>
      <c r="O8" s="3">
        <f>IFERROR(VLOOKUP(U16W[[#This Row],[Card]],results5136[],3,FALSE),999)</f>
        <v>999</v>
      </c>
      <c r="P8" s="3">
        <f>VLOOKUP(U16W[[#This Row],[pos5136]],pointstable[],2,FALSE)</f>
        <v>0</v>
      </c>
      <c r="Q8" s="3">
        <f>IFERROR(VLOOKUP(U16W[[#This Row],[Card]],results5191[],3,FALSE),999)</f>
        <v>9</v>
      </c>
      <c r="R8" s="3">
        <f>VLOOKUP(U16W[[#This Row],[pos5191]],pointstable[],2,FALSE)</f>
        <v>145</v>
      </c>
      <c r="S8" s="3">
        <f>IFERROR(VLOOKUP(U16W[[#This Row],[Card]],results5192[],3,FALSE),999)</f>
        <v>8</v>
      </c>
      <c r="T8" s="3">
        <f>VLOOKUP(U16W[[#This Row],[pos5192]],pointstable[],2,FALSE)</f>
        <v>160</v>
      </c>
      <c r="U8" s="3">
        <f>IFERROR(VLOOKUP(U16W[[#This Row],[Card]],results5193[],3,FALSE),999)</f>
        <v>5</v>
      </c>
      <c r="V8" s="3">
        <f>VLOOKUP(U16W[[#This Row],[pos5193]],pointstable[],2,FALSE)</f>
        <v>225</v>
      </c>
      <c r="W8" s="3">
        <f>IFERROR(VLOOKUP(U16W[[#This Row],[Card]],resultsdual[],3,FALSE),999)</f>
        <v>2</v>
      </c>
      <c r="X8" s="3">
        <f>VLOOKUP(U16W[[#This Row],[posdual]],pointstable[],2,FALSE)</f>
        <v>400</v>
      </c>
    </row>
    <row r="9" spans="1:24" x14ac:dyDescent="0.3">
      <c r="A9">
        <v>75750</v>
      </c>
      <c r="B9" t="s">
        <v>56</v>
      </c>
      <c r="C9" s="3" t="s">
        <v>15</v>
      </c>
      <c r="D9" s="3">
        <v>2</v>
      </c>
      <c r="E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1300</v>
      </c>
      <c r="F9" s="3">
        <f>SUM(U16W[[#This Row],[pts5191]],U16W[[#This Row],[pts5192]],U16W[[#This Row],[pts5193]])</f>
        <v>0</v>
      </c>
      <c r="G9">
        <f>IFERROR(VLOOKUP(U16W[[#This Row],[Card]],results5132[],3,FALSE),999)</f>
        <v>2</v>
      </c>
      <c r="H9">
        <f>VLOOKUP(U16W[[#This Row],[pos5132]],pointstable[],2,FALSE)</f>
        <v>400</v>
      </c>
      <c r="I9" s="3">
        <f>IFERROR(VLOOKUP(U16W[[#This Row],[Card]],results5133[],3,FALSE),999)</f>
        <v>2</v>
      </c>
      <c r="J9" s="3">
        <f>VLOOKUP(U16W[[#This Row],[pos5133]],pointstable[],2,FALSE)</f>
        <v>400</v>
      </c>
      <c r="K9" s="3">
        <f>IFERROR(VLOOKUP(U16W[[#This Row],[Card]],results5134[],3,FALSE),999)</f>
        <v>1</v>
      </c>
      <c r="L9" s="3">
        <f>VLOOKUP(U16W[[#This Row],[pos5134]],pointstable[],2,FALSE)</f>
        <v>500</v>
      </c>
      <c r="M9" s="3">
        <f>IFERROR(VLOOKUP(U16W[[#This Row],[Card]],results5135[],3,FALSE),999)</f>
        <v>999</v>
      </c>
      <c r="N9" s="3">
        <f>VLOOKUP(U16W[[#This Row],[pos5135]],pointstable[],2,FALSE)</f>
        <v>0</v>
      </c>
      <c r="O9" s="3">
        <f>IFERROR(VLOOKUP(U16W[[#This Row],[Card]],results5136[],3,FALSE),999)</f>
        <v>999</v>
      </c>
      <c r="P9" s="3">
        <f>VLOOKUP(U16W[[#This Row],[pos5136]],pointstable[],2,FALSE)</f>
        <v>0</v>
      </c>
      <c r="Q9" s="3">
        <f>IFERROR(VLOOKUP(U16W[[#This Row],[Card]],results5191[],3,FALSE),999)</f>
        <v>999</v>
      </c>
      <c r="R9" s="3">
        <f>VLOOKUP(U16W[[#This Row],[pos5191]],pointstable[],2,FALSE)</f>
        <v>0</v>
      </c>
      <c r="S9" s="3">
        <f>IFERROR(VLOOKUP(U16W[[#This Row],[Card]],results5192[],3,FALSE),999)</f>
        <v>999</v>
      </c>
      <c r="T9" s="3">
        <f>VLOOKUP(U16W[[#This Row],[pos5192]],pointstable[],2,FALSE)</f>
        <v>0</v>
      </c>
      <c r="U9" s="3">
        <f>IFERROR(VLOOKUP(U16W[[#This Row],[Card]],results5193[],3,FALSE),999)</f>
        <v>999</v>
      </c>
      <c r="V9" s="3">
        <f>VLOOKUP(U16W[[#This Row],[pos5193]],pointstable[],2,FALSE)</f>
        <v>0</v>
      </c>
      <c r="W9" s="3">
        <f>IFERROR(VLOOKUP(U16W[[#This Row],[Card]],resultsdual[],3,FALSE),999)</f>
        <v>999</v>
      </c>
      <c r="X9" s="3">
        <f>VLOOKUP(U16W[[#This Row],[posdual]],pointstable[],2,FALSE)</f>
        <v>0</v>
      </c>
    </row>
    <row r="10" spans="1:24" x14ac:dyDescent="0.3">
      <c r="A10">
        <v>75089</v>
      </c>
      <c r="B10" t="s">
        <v>57</v>
      </c>
      <c r="C10" s="3" t="s">
        <v>16</v>
      </c>
      <c r="D10" s="3">
        <v>2</v>
      </c>
      <c r="E1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1300</v>
      </c>
      <c r="F10" s="3">
        <f>SUM(U16W[[#This Row],[pts5191]],U16W[[#This Row],[pts5192]],U16W[[#This Row],[pts5193]])</f>
        <v>0</v>
      </c>
      <c r="G10">
        <f>IFERROR(VLOOKUP(U16W[[#This Row],[Card]],results5132[],3,FALSE),999)</f>
        <v>3</v>
      </c>
      <c r="H10">
        <f>VLOOKUP(U16W[[#This Row],[pos5132]],pointstable[],2,FALSE)</f>
        <v>300</v>
      </c>
      <c r="I10" s="3">
        <f>IFERROR(VLOOKUP(U16W[[#This Row],[Card]],results5133[],3,FALSE),999)</f>
        <v>999</v>
      </c>
      <c r="J10" s="3">
        <f>VLOOKUP(U16W[[#This Row],[pos5133]],pointstable[],2,FALSE)</f>
        <v>0</v>
      </c>
      <c r="K10" s="3">
        <f>IFERROR(VLOOKUP(U16W[[#This Row],[Card]],results5134[],3,FALSE),999)</f>
        <v>3</v>
      </c>
      <c r="L10" s="3">
        <f>VLOOKUP(U16W[[#This Row],[pos5134]],pointstable[],2,FALSE)</f>
        <v>300</v>
      </c>
      <c r="M10" s="3">
        <f>IFERROR(VLOOKUP(U16W[[#This Row],[Card]],results5135[],3,FALSE),999)</f>
        <v>2</v>
      </c>
      <c r="N10" s="3">
        <f>VLOOKUP(U16W[[#This Row],[pos5135]],pointstable[],2,FALSE)</f>
        <v>400</v>
      </c>
      <c r="O10" s="3">
        <f>IFERROR(VLOOKUP(U16W[[#This Row],[Card]],results5136[],3,FALSE),999)</f>
        <v>3</v>
      </c>
      <c r="P10" s="3">
        <f>VLOOKUP(U16W[[#This Row],[pos5136]],pointstable[],2,FALSE)</f>
        <v>300</v>
      </c>
      <c r="Q10" s="3">
        <f>IFERROR(VLOOKUP(U16W[[#This Row],[Card]],results5191[],3,FALSE),999)</f>
        <v>999</v>
      </c>
      <c r="R10" s="3">
        <f>VLOOKUP(U16W[[#This Row],[pos5191]],pointstable[],2,FALSE)</f>
        <v>0</v>
      </c>
      <c r="S10" s="3">
        <f>IFERROR(VLOOKUP(U16W[[#This Row],[Card]],results5192[],3,FALSE),999)</f>
        <v>999</v>
      </c>
      <c r="T10" s="3">
        <f>VLOOKUP(U16W[[#This Row],[pos5192]],pointstable[],2,FALSE)</f>
        <v>0</v>
      </c>
      <c r="U10" s="3">
        <f>IFERROR(VLOOKUP(U16W[[#This Row],[Card]],results5193[],3,FALSE),999)</f>
        <v>999</v>
      </c>
      <c r="V10" s="3">
        <f>VLOOKUP(U16W[[#This Row],[pos5193]],pointstable[],2,FALSE)</f>
        <v>0</v>
      </c>
      <c r="W10" s="3">
        <f>IFERROR(VLOOKUP(U16W[[#This Row],[Card]],resultsdual[],3,FALSE),999)</f>
        <v>999</v>
      </c>
      <c r="X10" s="3">
        <f>VLOOKUP(U16W[[#This Row],[posdual]],pointstable[],2,FALSE)</f>
        <v>0</v>
      </c>
    </row>
    <row r="11" spans="1:24" x14ac:dyDescent="0.3">
      <c r="A11">
        <v>80540</v>
      </c>
      <c r="B11" t="s">
        <v>175</v>
      </c>
      <c r="C11" s="3" t="s">
        <v>45</v>
      </c>
      <c r="D11" s="3">
        <v>3</v>
      </c>
      <c r="E1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1105</v>
      </c>
      <c r="F11" s="3">
        <f>SUM(U16W[[#This Row],[pts5191]],U16W[[#This Row],[pts5192]],U16W[[#This Row],[pts5193]])</f>
        <v>360</v>
      </c>
      <c r="G11">
        <f>IFERROR(VLOOKUP(U16W[[#This Row],[Card]],results5132[],3,FALSE),999)</f>
        <v>999</v>
      </c>
      <c r="H11">
        <f>VLOOKUP(U16W[[#This Row],[pos5132]],pointstable[],2,FALSE)</f>
        <v>0</v>
      </c>
      <c r="I11" s="3">
        <f>IFERROR(VLOOKUP(U16W[[#This Row],[Card]],results5133[],3,FALSE),999)</f>
        <v>10</v>
      </c>
      <c r="J11" s="3">
        <f>VLOOKUP(U16W[[#This Row],[pos5133]],pointstable[],2,FALSE)</f>
        <v>130</v>
      </c>
      <c r="K11" s="3">
        <f>IFERROR(VLOOKUP(U16W[[#This Row],[Card]],results5134[],3,FALSE),999)</f>
        <v>999</v>
      </c>
      <c r="L11" s="3">
        <f>VLOOKUP(U16W[[#This Row],[pos5134]],pointstable[],2,FALSE)</f>
        <v>0</v>
      </c>
      <c r="M11" s="3">
        <f>IFERROR(VLOOKUP(U16W[[#This Row],[Card]],results5135[],3,FALSE),999)</f>
        <v>4</v>
      </c>
      <c r="N11" s="3">
        <f>VLOOKUP(U16W[[#This Row],[pos5135]],pointstable[],2,FALSE)</f>
        <v>250</v>
      </c>
      <c r="O11" s="3">
        <f>IFERROR(VLOOKUP(U16W[[#This Row],[Card]],results5136[],3,FALSE),999)</f>
        <v>18</v>
      </c>
      <c r="P11" s="3">
        <f>VLOOKUP(U16W[[#This Row],[pos5136]],pointstable[],2,FALSE)</f>
        <v>65</v>
      </c>
      <c r="Q11" s="3">
        <f>IFERROR(VLOOKUP(U16W[[#This Row],[Card]],results5191[],3,FALSE),999)</f>
        <v>19</v>
      </c>
      <c r="R11" s="3">
        <f>VLOOKUP(U16W[[#This Row],[pos5191]],pointstable[],2,FALSE)</f>
        <v>60</v>
      </c>
      <c r="S11" s="3">
        <f>IFERROR(VLOOKUP(U16W[[#This Row],[Card]],results5192[],3,FALSE),999)</f>
        <v>999</v>
      </c>
      <c r="T11" s="3">
        <f>VLOOKUP(U16W[[#This Row],[pos5192]],pointstable[],2,FALSE)</f>
        <v>0</v>
      </c>
      <c r="U11" s="3">
        <f>IFERROR(VLOOKUP(U16W[[#This Row],[Card]],results5193[],3,FALSE),999)</f>
        <v>3</v>
      </c>
      <c r="V11" s="3">
        <f>VLOOKUP(U16W[[#This Row],[pos5193]],pointstable[],2,FALSE)</f>
        <v>300</v>
      </c>
      <c r="W11" s="3">
        <f>IFERROR(VLOOKUP(U16W[[#This Row],[Card]],resultsdual[],3,FALSE),999)</f>
        <v>3</v>
      </c>
      <c r="X11" s="3">
        <f>VLOOKUP(U16W[[#This Row],[posdual]],pointstable[],2,FALSE)</f>
        <v>300</v>
      </c>
    </row>
    <row r="12" spans="1:24" x14ac:dyDescent="0.3">
      <c r="A12">
        <v>80507</v>
      </c>
      <c r="B12" t="s">
        <v>74</v>
      </c>
      <c r="C12" s="3" t="s">
        <v>75</v>
      </c>
      <c r="D12" s="3">
        <v>3</v>
      </c>
      <c r="E1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1047</v>
      </c>
      <c r="F12" s="3">
        <f>SUM(U16W[[#This Row],[pts5191]],U16W[[#This Row],[pts5192]],U16W[[#This Row],[pts5193]])</f>
        <v>515</v>
      </c>
      <c r="G12">
        <f>IFERROR(VLOOKUP(U16W[[#This Row],[Card]],results5132[],3,FALSE),999)</f>
        <v>13</v>
      </c>
      <c r="H12">
        <f>VLOOKUP(U16W[[#This Row],[pos5132]],pointstable[],2,FALSE)</f>
        <v>100</v>
      </c>
      <c r="I12" s="3">
        <f>IFERROR(VLOOKUP(U16W[[#This Row],[Card]],results5133[],3,FALSE),999)</f>
        <v>26</v>
      </c>
      <c r="J12" s="3">
        <f>VLOOKUP(U16W[[#This Row],[pos5133]],pointstable[],2,FALSE)</f>
        <v>36</v>
      </c>
      <c r="K12" s="3">
        <f>IFERROR(VLOOKUP(U16W[[#This Row],[Card]],results5134[],3,FALSE),999)</f>
        <v>6</v>
      </c>
      <c r="L12" s="3">
        <f>VLOOKUP(U16W[[#This Row],[pos5134]],pointstable[],2,FALSE)</f>
        <v>200</v>
      </c>
      <c r="M12" s="3">
        <f>IFERROR(VLOOKUP(U16W[[#This Row],[Card]],results5135[],3,FALSE),999)</f>
        <v>9</v>
      </c>
      <c r="N12" s="3">
        <f>VLOOKUP(U16W[[#This Row],[pos5135]],pointstable[],2,FALSE)</f>
        <v>145</v>
      </c>
      <c r="O12" s="3">
        <f>IFERROR(VLOOKUP(U16W[[#This Row],[Card]],results5136[],3,FALSE),999)</f>
        <v>21</v>
      </c>
      <c r="P12" s="3">
        <f>VLOOKUP(U16W[[#This Row],[pos5136]],pointstable[],2,FALSE)</f>
        <v>51</v>
      </c>
      <c r="Q12" s="3">
        <f>IFERROR(VLOOKUP(U16W[[#This Row],[Card]],results5191[],3,FALSE),999)</f>
        <v>18</v>
      </c>
      <c r="R12" s="3">
        <f>VLOOKUP(U16W[[#This Row],[pos5191]],pointstable[],2,FALSE)</f>
        <v>65</v>
      </c>
      <c r="S12" s="3">
        <f>IFERROR(VLOOKUP(U16W[[#This Row],[Card]],results5192[],3,FALSE),999)</f>
        <v>6</v>
      </c>
      <c r="T12" s="3">
        <f>VLOOKUP(U16W[[#This Row],[pos5192]],pointstable[],2,FALSE)</f>
        <v>200</v>
      </c>
      <c r="U12" s="3">
        <f>IFERROR(VLOOKUP(U16W[[#This Row],[Card]],results5193[],3,FALSE),999)</f>
        <v>4</v>
      </c>
      <c r="V12" s="3">
        <f>VLOOKUP(U16W[[#This Row],[pos5193]],pointstable[],2,FALSE)</f>
        <v>250</v>
      </c>
      <c r="W12" s="3">
        <f>IFERROR(VLOOKUP(U16W[[#This Row],[Card]],resultsdual[],3,FALSE),999)</f>
        <v>999</v>
      </c>
      <c r="X12" s="3">
        <f>VLOOKUP(U16W[[#This Row],[posdual]],pointstable[],2,FALSE)</f>
        <v>0</v>
      </c>
    </row>
    <row r="13" spans="1:24" x14ac:dyDescent="0.3">
      <c r="A13">
        <v>80845</v>
      </c>
      <c r="B13" t="s">
        <v>77</v>
      </c>
      <c r="C13" s="3" t="s">
        <v>15</v>
      </c>
      <c r="D13" s="3">
        <v>3</v>
      </c>
      <c r="E1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1045</v>
      </c>
      <c r="F13" s="3">
        <f>SUM(U16W[[#This Row],[pts5191]],U16W[[#This Row],[pts5192]],U16W[[#This Row],[pts5193]])</f>
        <v>400</v>
      </c>
      <c r="G13">
        <f>IFERROR(VLOOKUP(U16W[[#This Row],[Card]],results5132[],3,FALSE),999)</f>
        <v>14</v>
      </c>
      <c r="H13">
        <f>VLOOKUP(U16W[[#This Row],[pos5132]],pointstable[],2,FALSE)</f>
        <v>90</v>
      </c>
      <c r="I13" s="3">
        <f>IFERROR(VLOOKUP(U16W[[#This Row],[Card]],results5133[],3,FALSE),999)</f>
        <v>18</v>
      </c>
      <c r="J13" s="3">
        <f>VLOOKUP(U16W[[#This Row],[pos5133]],pointstable[],2,FALSE)</f>
        <v>65</v>
      </c>
      <c r="K13" s="3">
        <f>IFERROR(VLOOKUP(U16W[[#This Row],[Card]],results5134[],3,FALSE),999)</f>
        <v>999</v>
      </c>
      <c r="L13" s="3">
        <f>VLOOKUP(U16W[[#This Row],[pos5134]],pointstable[],2,FALSE)</f>
        <v>0</v>
      </c>
      <c r="M13" s="3">
        <f>IFERROR(VLOOKUP(U16W[[#This Row],[Card]],results5135[],3,FALSE),999)</f>
        <v>15</v>
      </c>
      <c r="N13" s="3">
        <f>VLOOKUP(U16W[[#This Row],[pos5135]],pointstable[],2,FALSE)</f>
        <v>80</v>
      </c>
      <c r="O13" s="3">
        <f>IFERROR(VLOOKUP(U16W[[#This Row],[Card]],results5136[],3,FALSE),999)</f>
        <v>8</v>
      </c>
      <c r="P13" s="3">
        <f>VLOOKUP(U16W[[#This Row],[pos5136]],pointstable[],2,FALSE)</f>
        <v>160</v>
      </c>
      <c r="Q13" s="3">
        <f>IFERROR(VLOOKUP(U16W[[#This Row],[Card]],results5191[],3,FALSE),999)</f>
        <v>3</v>
      </c>
      <c r="R13" s="3">
        <f>VLOOKUP(U16W[[#This Row],[pos5191]],pointstable[],2,FALSE)</f>
        <v>300</v>
      </c>
      <c r="S13" s="3">
        <f>IFERROR(VLOOKUP(U16W[[#This Row],[Card]],results5192[],3,FALSE),999)</f>
        <v>999</v>
      </c>
      <c r="T13" s="3">
        <f>VLOOKUP(U16W[[#This Row],[pos5192]],pointstable[],2,FALSE)</f>
        <v>0</v>
      </c>
      <c r="U13" s="3">
        <f>IFERROR(VLOOKUP(U16W[[#This Row],[Card]],results5193[],3,FALSE),999)</f>
        <v>13</v>
      </c>
      <c r="V13" s="3">
        <f>VLOOKUP(U16W[[#This Row],[pos5193]],pointstable[],2,FALSE)</f>
        <v>100</v>
      </c>
      <c r="W13" s="3">
        <f>IFERROR(VLOOKUP(U16W[[#This Row],[Card]],resultsdual[],3,FALSE),999)</f>
        <v>4</v>
      </c>
      <c r="X13" s="3">
        <f>VLOOKUP(U16W[[#This Row],[posdual]],pointstable[],2,FALSE)</f>
        <v>250</v>
      </c>
    </row>
    <row r="14" spans="1:24" x14ac:dyDescent="0.3">
      <c r="A14">
        <v>75361</v>
      </c>
      <c r="B14" t="s">
        <v>67</v>
      </c>
      <c r="C14" s="3" t="s">
        <v>43</v>
      </c>
      <c r="D14" s="3">
        <v>2</v>
      </c>
      <c r="E1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1015</v>
      </c>
      <c r="F14" s="3">
        <f>SUM(U16W[[#This Row],[pts5191]],U16W[[#This Row],[pts5192]],U16W[[#This Row],[pts5193]])</f>
        <v>680</v>
      </c>
      <c r="G14">
        <f>IFERROR(VLOOKUP(U16W[[#This Row],[Card]],results5132[],3,FALSE),999)</f>
        <v>9</v>
      </c>
      <c r="H14">
        <f>VLOOKUP(U16W[[#This Row],[pos5132]],pointstable[],2,FALSE)</f>
        <v>145</v>
      </c>
      <c r="I14" s="3">
        <f>IFERROR(VLOOKUP(U16W[[#This Row],[Card]],results5133[],3,FALSE),999)</f>
        <v>999</v>
      </c>
      <c r="J14" s="3">
        <f>VLOOKUP(U16W[[#This Row],[pos5133]],pointstable[],2,FALSE)</f>
        <v>0</v>
      </c>
      <c r="K14" s="3">
        <f>IFERROR(VLOOKUP(U16W[[#This Row],[Card]],results5134[],3,FALSE),999)</f>
        <v>999</v>
      </c>
      <c r="L14" s="3">
        <f>VLOOKUP(U16W[[#This Row],[pos5134]],pointstable[],2,FALSE)</f>
        <v>0</v>
      </c>
      <c r="M14" s="3">
        <f>IFERROR(VLOOKUP(U16W[[#This Row],[Card]],results5135[],3,FALSE),999)</f>
        <v>12</v>
      </c>
      <c r="N14" s="3">
        <f>VLOOKUP(U16W[[#This Row],[pos5135]],pointstable[],2,FALSE)</f>
        <v>110</v>
      </c>
      <c r="O14" s="3">
        <f>IFERROR(VLOOKUP(U16W[[#This Row],[Card]],results5136[],3,FALSE),999)</f>
        <v>15</v>
      </c>
      <c r="P14" s="3">
        <f>VLOOKUP(U16W[[#This Row],[pos5136]],pointstable[],2,FALSE)</f>
        <v>80</v>
      </c>
      <c r="Q14" s="3">
        <f>IFERROR(VLOOKUP(U16W[[#This Row],[Card]],results5191[],3,FALSE),999)</f>
        <v>13</v>
      </c>
      <c r="R14" s="3">
        <f>VLOOKUP(U16W[[#This Row],[pos5191]],pointstable[],2,FALSE)</f>
        <v>100</v>
      </c>
      <c r="S14" s="3">
        <f>IFERROR(VLOOKUP(U16W[[#This Row],[Card]],results5192[],3,FALSE),999)</f>
        <v>2</v>
      </c>
      <c r="T14" s="3">
        <f>VLOOKUP(U16W[[#This Row],[pos5192]],pointstable[],2,FALSE)</f>
        <v>400</v>
      </c>
      <c r="U14" s="3">
        <f>IFERROR(VLOOKUP(U16W[[#This Row],[Card]],results5193[],3,FALSE),999)</f>
        <v>7</v>
      </c>
      <c r="V14" s="3">
        <f>VLOOKUP(U16W[[#This Row],[pos5193]],pointstable[],2,FALSE)</f>
        <v>180</v>
      </c>
      <c r="W14" s="3">
        <f>IFERROR(VLOOKUP(U16W[[#This Row],[Card]],resultsdual[],3,FALSE),999)</f>
        <v>999</v>
      </c>
      <c r="X14" s="3">
        <f>VLOOKUP(U16W[[#This Row],[posdual]],pointstable[],2,FALSE)</f>
        <v>0</v>
      </c>
    </row>
    <row r="15" spans="1:24" x14ac:dyDescent="0.3">
      <c r="A15">
        <v>75260</v>
      </c>
      <c r="B15" t="s">
        <v>64</v>
      </c>
      <c r="C15" s="3" t="s">
        <v>16</v>
      </c>
      <c r="D15" s="3">
        <v>2</v>
      </c>
      <c r="E1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1015</v>
      </c>
      <c r="F15" s="3">
        <f>SUM(U16W[[#This Row],[pts5191]],U16W[[#This Row],[pts5192]],U16W[[#This Row],[pts5193]])</f>
        <v>0</v>
      </c>
      <c r="G15">
        <f>IFERROR(VLOOKUP(U16W[[#This Row],[Card]],results5132[],3,FALSE),999)</f>
        <v>7</v>
      </c>
      <c r="H15">
        <f>VLOOKUP(U16W[[#This Row],[pos5132]],pointstable[],2,FALSE)</f>
        <v>180</v>
      </c>
      <c r="I15" s="3">
        <f>IFERROR(VLOOKUP(U16W[[#This Row],[Card]],results5133[],3,FALSE),999)</f>
        <v>5</v>
      </c>
      <c r="J15" s="3">
        <f>VLOOKUP(U16W[[#This Row],[pos5133]],pointstable[],2,FALSE)</f>
        <v>225</v>
      </c>
      <c r="K15" s="3">
        <f>IFERROR(VLOOKUP(U16W[[#This Row],[Card]],results5134[],3,FALSE),999)</f>
        <v>7</v>
      </c>
      <c r="L15" s="3">
        <f>VLOOKUP(U16W[[#This Row],[pos5134]],pointstable[],2,FALSE)</f>
        <v>180</v>
      </c>
      <c r="M15" s="3">
        <f>IFERROR(VLOOKUP(U16W[[#This Row],[Card]],results5135[],3,FALSE),999)</f>
        <v>7</v>
      </c>
      <c r="N15" s="3">
        <f>VLOOKUP(U16W[[#This Row],[pos5135]],pointstable[],2,FALSE)</f>
        <v>180</v>
      </c>
      <c r="O15" s="3">
        <f>IFERROR(VLOOKUP(U16W[[#This Row],[Card]],results5136[],3,FALSE),999)</f>
        <v>4</v>
      </c>
      <c r="P15" s="3">
        <f>VLOOKUP(U16W[[#This Row],[pos5136]],pointstable[],2,FALSE)</f>
        <v>250</v>
      </c>
      <c r="Q15" s="3">
        <f>IFERROR(VLOOKUP(U16W[[#This Row],[Card]],results5191[],3,FALSE),999)</f>
        <v>999</v>
      </c>
      <c r="R15" s="3">
        <f>VLOOKUP(U16W[[#This Row],[pos5191]],pointstable[],2,FALSE)</f>
        <v>0</v>
      </c>
      <c r="S15" s="3">
        <f>IFERROR(VLOOKUP(U16W[[#This Row],[Card]],results5192[],3,FALSE),999)</f>
        <v>999</v>
      </c>
      <c r="T15" s="3">
        <f>VLOOKUP(U16W[[#This Row],[pos5192]],pointstable[],2,FALSE)</f>
        <v>0</v>
      </c>
      <c r="U15" s="3">
        <f>IFERROR(VLOOKUP(U16W[[#This Row],[Card]],results5193[],3,FALSE),999)</f>
        <v>999</v>
      </c>
      <c r="V15" s="3">
        <f>VLOOKUP(U16W[[#This Row],[pos5193]],pointstable[],2,FALSE)</f>
        <v>0</v>
      </c>
      <c r="W15" s="3">
        <f>IFERROR(VLOOKUP(U16W[[#This Row],[Card]],resultsdual[],3,FALSE),999)</f>
        <v>999</v>
      </c>
      <c r="X15" s="3">
        <f>VLOOKUP(U16W[[#This Row],[posdual]],pointstable[],2,FALSE)</f>
        <v>0</v>
      </c>
    </row>
    <row r="16" spans="1:24" x14ac:dyDescent="0.3">
      <c r="A16">
        <v>70311</v>
      </c>
      <c r="B16" t="s">
        <v>91</v>
      </c>
      <c r="C16" s="3" t="s">
        <v>52</v>
      </c>
      <c r="D16" s="3">
        <v>3</v>
      </c>
      <c r="E1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938</v>
      </c>
      <c r="F16" s="3">
        <f>SUM(U16W[[#This Row],[pts5191]],U16W[[#This Row],[pts5192]],U16W[[#This Row],[pts5193]])</f>
        <v>351</v>
      </c>
      <c r="G16">
        <f>IFERROR(VLOOKUP(U16W[[#This Row],[Card]],results5132[],3,FALSE),999)</f>
        <v>22</v>
      </c>
      <c r="H16">
        <f>VLOOKUP(U16W[[#This Row],[pos5132]],pointstable[],2,FALSE)</f>
        <v>47</v>
      </c>
      <c r="I16" s="3">
        <f>IFERROR(VLOOKUP(U16W[[#This Row],[Card]],results5133[],3,FALSE),999)</f>
        <v>12</v>
      </c>
      <c r="J16" s="3">
        <f>VLOOKUP(U16W[[#This Row],[pos5133]],pointstable[],2,FALSE)</f>
        <v>110</v>
      </c>
      <c r="K16" s="3">
        <f>IFERROR(VLOOKUP(U16W[[#This Row],[Card]],results5134[],3,FALSE),999)</f>
        <v>19</v>
      </c>
      <c r="L16" s="3">
        <f>VLOOKUP(U16W[[#This Row],[pos5134]],pointstable[],2,FALSE)</f>
        <v>60</v>
      </c>
      <c r="M16" s="3">
        <f>IFERROR(VLOOKUP(U16W[[#This Row],[Card]],results5135[],3,FALSE),999)</f>
        <v>20</v>
      </c>
      <c r="N16" s="3">
        <f>VLOOKUP(U16W[[#This Row],[pos5135]],pointstable[],2,FALSE)</f>
        <v>55</v>
      </c>
      <c r="O16" s="3">
        <f>IFERROR(VLOOKUP(U16W[[#This Row],[Card]],results5136[],3,FALSE),999)</f>
        <v>14</v>
      </c>
      <c r="P16" s="3">
        <f>VLOOKUP(U16W[[#This Row],[pos5136]],pointstable[],2,FALSE)</f>
        <v>90</v>
      </c>
      <c r="Q16" s="3">
        <f>IFERROR(VLOOKUP(U16W[[#This Row],[Card]],results5191[],3,FALSE),999)</f>
        <v>11</v>
      </c>
      <c r="R16" s="3">
        <f>VLOOKUP(U16W[[#This Row],[pos5191]],pointstable[],2,FALSE)</f>
        <v>120</v>
      </c>
      <c r="S16" s="3">
        <f>IFERROR(VLOOKUP(U16W[[#This Row],[Card]],results5192[],3,FALSE),999)</f>
        <v>6</v>
      </c>
      <c r="T16" s="3">
        <f>VLOOKUP(U16W[[#This Row],[pos5192]],pointstable[],2,FALSE)</f>
        <v>200</v>
      </c>
      <c r="U16" s="3">
        <f>IFERROR(VLOOKUP(U16W[[#This Row],[Card]],results5193[],3,FALSE),999)</f>
        <v>29</v>
      </c>
      <c r="V16" s="3">
        <f>VLOOKUP(U16W[[#This Row],[pos5193]],pointstable[],2,FALSE)</f>
        <v>31</v>
      </c>
      <c r="W16" s="3">
        <f>IFERROR(VLOOKUP(U16W[[#This Row],[Card]],resultsdual[],3,FALSE),999)</f>
        <v>5</v>
      </c>
      <c r="X16" s="3">
        <f>VLOOKUP(U16W[[#This Row],[posdual]],pointstable[],2,FALSE)</f>
        <v>225</v>
      </c>
    </row>
    <row r="17" spans="1:24" x14ac:dyDescent="0.3">
      <c r="A17">
        <v>78814</v>
      </c>
      <c r="B17" t="s">
        <v>73</v>
      </c>
      <c r="C17" s="3" t="s">
        <v>17</v>
      </c>
      <c r="D17" s="3">
        <v>3</v>
      </c>
      <c r="E1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904</v>
      </c>
      <c r="F17" s="3">
        <f>SUM(U16W[[#This Row],[pts5191]],U16W[[#This Row],[pts5192]],U16W[[#This Row],[pts5193]])</f>
        <v>404</v>
      </c>
      <c r="G17">
        <f>IFERROR(VLOOKUP(U16W[[#This Row],[Card]],results5132[],3,FALSE),999)</f>
        <v>12</v>
      </c>
      <c r="H17">
        <f>VLOOKUP(U16W[[#This Row],[pos5132]],pointstable[],2,FALSE)</f>
        <v>110</v>
      </c>
      <c r="I17" s="3">
        <f>IFERROR(VLOOKUP(U16W[[#This Row],[Card]],results5133[],3,FALSE),999)</f>
        <v>17</v>
      </c>
      <c r="J17" s="3">
        <f>VLOOKUP(U16W[[#This Row],[pos5133]],pointstable[],2,FALSE)</f>
        <v>70</v>
      </c>
      <c r="K17" s="3">
        <f>IFERROR(VLOOKUP(U16W[[#This Row],[Card]],results5134[],3,FALSE),999)</f>
        <v>14</v>
      </c>
      <c r="L17" s="3">
        <f>VLOOKUP(U16W[[#This Row],[pos5134]],pointstable[],2,FALSE)</f>
        <v>90</v>
      </c>
      <c r="M17" s="3">
        <f>IFERROR(VLOOKUP(U16W[[#This Row],[Card]],results5135[],3,FALSE),999)</f>
        <v>13</v>
      </c>
      <c r="N17" s="3">
        <f>VLOOKUP(U16W[[#This Row],[pos5135]],pointstable[],2,FALSE)</f>
        <v>100</v>
      </c>
      <c r="O17" s="3">
        <f>IFERROR(VLOOKUP(U16W[[#This Row],[Card]],results5136[],3,FALSE),999)</f>
        <v>999</v>
      </c>
      <c r="P17" s="3">
        <f>VLOOKUP(U16W[[#This Row],[pos5136]],pointstable[],2,FALSE)</f>
        <v>0</v>
      </c>
      <c r="Q17" s="3">
        <f>IFERROR(VLOOKUP(U16W[[#This Row],[Card]],results5191[],3,FALSE),999)</f>
        <v>27</v>
      </c>
      <c r="R17" s="3">
        <f>VLOOKUP(U16W[[#This Row],[pos5191]],pointstable[],2,FALSE)</f>
        <v>34</v>
      </c>
      <c r="S17" s="3">
        <f>IFERROR(VLOOKUP(U16W[[#This Row],[Card]],results5192[],3,FALSE),999)</f>
        <v>9</v>
      </c>
      <c r="T17" s="3">
        <f>VLOOKUP(U16W[[#This Row],[pos5192]],pointstable[],2,FALSE)</f>
        <v>145</v>
      </c>
      <c r="U17" s="3">
        <f>IFERROR(VLOOKUP(U16W[[#This Row],[Card]],results5193[],3,FALSE),999)</f>
        <v>5</v>
      </c>
      <c r="V17" s="3">
        <f>VLOOKUP(U16W[[#This Row],[pos5193]],pointstable[],2,FALSE)</f>
        <v>225</v>
      </c>
      <c r="W17" s="3">
        <f>IFERROR(VLOOKUP(U16W[[#This Row],[Card]],resultsdual[],3,FALSE),999)</f>
        <v>10</v>
      </c>
      <c r="X17" s="3">
        <f>VLOOKUP(U16W[[#This Row],[posdual]],pointstable[],2,FALSE)</f>
        <v>130</v>
      </c>
    </row>
    <row r="18" spans="1:24" x14ac:dyDescent="0.3">
      <c r="A18">
        <v>81176</v>
      </c>
      <c r="B18" t="s">
        <v>71</v>
      </c>
      <c r="C18" s="3" t="s">
        <v>16</v>
      </c>
      <c r="D18" s="3">
        <v>3</v>
      </c>
      <c r="E1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880</v>
      </c>
      <c r="F18" s="3">
        <f>SUM(U16W[[#This Row],[pts5191]],U16W[[#This Row],[pts5192]],U16W[[#This Row],[pts5193]])</f>
        <v>310</v>
      </c>
      <c r="G18">
        <f>IFERROR(VLOOKUP(U16W[[#This Row],[Card]],results5132[],3,FALSE),999)</f>
        <v>11</v>
      </c>
      <c r="H18">
        <f>VLOOKUP(U16W[[#This Row],[pos5132]],pointstable[],2,FALSE)</f>
        <v>120</v>
      </c>
      <c r="I18" s="3">
        <f>IFERROR(VLOOKUP(U16W[[#This Row],[Card]],results5133[],3,FALSE),999)</f>
        <v>6</v>
      </c>
      <c r="J18" s="3">
        <f>VLOOKUP(U16W[[#This Row],[pos5133]],pointstable[],2,FALSE)</f>
        <v>200</v>
      </c>
      <c r="K18" s="3">
        <f>IFERROR(VLOOKUP(U16W[[#This Row],[Card]],results5134[],3,FALSE),999)</f>
        <v>999</v>
      </c>
      <c r="L18" s="3">
        <f>VLOOKUP(U16W[[#This Row],[pos5134]],pointstable[],2,FALSE)</f>
        <v>0</v>
      </c>
      <c r="M18" s="3">
        <f>IFERROR(VLOOKUP(U16W[[#This Row],[Card]],results5135[],3,FALSE),999)</f>
        <v>14</v>
      </c>
      <c r="N18" s="3">
        <f>VLOOKUP(U16W[[#This Row],[pos5135]],pointstable[],2,FALSE)</f>
        <v>90</v>
      </c>
      <c r="O18" s="3">
        <f>IFERROR(VLOOKUP(U16W[[#This Row],[Card]],results5136[],3,FALSE),999)</f>
        <v>999</v>
      </c>
      <c r="P18" s="3">
        <f>VLOOKUP(U16W[[#This Row],[pos5136]],pointstable[],2,FALSE)</f>
        <v>0</v>
      </c>
      <c r="Q18" s="3">
        <f>IFERROR(VLOOKUP(U16W[[#This Row],[Card]],results5191[],3,FALSE),999)</f>
        <v>10</v>
      </c>
      <c r="R18" s="3">
        <f>VLOOKUP(U16W[[#This Row],[pos5191]],pointstable[],2,FALSE)</f>
        <v>130</v>
      </c>
      <c r="S18" s="3">
        <f>IFERROR(VLOOKUP(U16W[[#This Row],[Card]],results5192[],3,FALSE),999)</f>
        <v>17</v>
      </c>
      <c r="T18" s="3">
        <f>VLOOKUP(U16W[[#This Row],[pos5192]],pointstable[],2,FALSE)</f>
        <v>70</v>
      </c>
      <c r="U18" s="3">
        <f>IFERROR(VLOOKUP(U16W[[#This Row],[Card]],results5193[],3,FALSE),999)</f>
        <v>12</v>
      </c>
      <c r="V18" s="3">
        <f>VLOOKUP(U16W[[#This Row],[pos5193]],pointstable[],2,FALSE)</f>
        <v>110</v>
      </c>
      <c r="W18" s="3">
        <f>IFERROR(VLOOKUP(U16W[[#This Row],[Card]],resultsdual[],3,FALSE),999)</f>
        <v>8</v>
      </c>
      <c r="X18" s="3">
        <f>VLOOKUP(U16W[[#This Row],[posdual]],pointstable[],2,FALSE)</f>
        <v>160</v>
      </c>
    </row>
    <row r="19" spans="1:24" x14ac:dyDescent="0.3">
      <c r="A19">
        <v>80848</v>
      </c>
      <c r="B19" t="s">
        <v>66</v>
      </c>
      <c r="C19" s="3" t="s">
        <v>15</v>
      </c>
      <c r="D19" s="3">
        <v>3</v>
      </c>
      <c r="E1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850</v>
      </c>
      <c r="F19" s="3">
        <f>SUM(U16W[[#This Row],[pts5191]],U16W[[#This Row],[pts5192]],U16W[[#This Row],[pts5193]])</f>
        <v>250</v>
      </c>
      <c r="G19">
        <f>IFERROR(VLOOKUP(U16W[[#This Row],[Card]],results5132[],3,FALSE),999)</f>
        <v>8</v>
      </c>
      <c r="H19">
        <f>VLOOKUP(U16W[[#This Row],[pos5132]],pointstable[],2,FALSE)</f>
        <v>160</v>
      </c>
      <c r="I19" s="3">
        <f>IFERROR(VLOOKUP(U16W[[#This Row],[Card]],results5133[],3,FALSE),999)</f>
        <v>999</v>
      </c>
      <c r="J19" s="3">
        <f>VLOOKUP(U16W[[#This Row],[pos5133]],pointstable[],2,FALSE)</f>
        <v>0</v>
      </c>
      <c r="K19" s="3">
        <f>IFERROR(VLOOKUP(U16W[[#This Row],[Card]],results5134[],3,FALSE),999)</f>
        <v>13</v>
      </c>
      <c r="L19" s="3">
        <f>VLOOKUP(U16W[[#This Row],[pos5134]],pointstable[],2,FALSE)</f>
        <v>100</v>
      </c>
      <c r="M19" s="3">
        <f>IFERROR(VLOOKUP(U16W[[#This Row],[Card]],results5135[],3,FALSE),999)</f>
        <v>11</v>
      </c>
      <c r="N19" s="3">
        <f>VLOOKUP(U16W[[#This Row],[pos5135]],pointstable[],2,FALSE)</f>
        <v>120</v>
      </c>
      <c r="O19" s="3">
        <f>IFERROR(VLOOKUP(U16W[[#This Row],[Card]],results5136[],3,FALSE),999)</f>
        <v>12</v>
      </c>
      <c r="P19" s="3">
        <f>VLOOKUP(U16W[[#This Row],[pos5136]],pointstable[],2,FALSE)</f>
        <v>110</v>
      </c>
      <c r="Q19" s="3">
        <f>IFERROR(VLOOKUP(U16W[[#This Row],[Card]],results5191[],3,FALSE),999)</f>
        <v>8</v>
      </c>
      <c r="R19" s="3">
        <f>VLOOKUP(U16W[[#This Row],[pos5191]],pointstable[],2,FALSE)</f>
        <v>160</v>
      </c>
      <c r="S19" s="3">
        <f>IFERROR(VLOOKUP(U16W[[#This Row],[Card]],results5192[],3,FALSE),999)</f>
        <v>14</v>
      </c>
      <c r="T19" s="3">
        <f>VLOOKUP(U16W[[#This Row],[pos5192]],pointstable[],2,FALSE)</f>
        <v>90</v>
      </c>
      <c r="U19" s="3">
        <f>IFERROR(VLOOKUP(U16W[[#This Row],[Card]],results5193[],3,FALSE),999)</f>
        <v>999</v>
      </c>
      <c r="V19" s="3">
        <f>VLOOKUP(U16W[[#This Row],[pos5193]],pointstable[],2,FALSE)</f>
        <v>0</v>
      </c>
      <c r="W19" s="3">
        <f>IFERROR(VLOOKUP(U16W[[#This Row],[Card]],resultsdual[],3,FALSE),999)</f>
        <v>12</v>
      </c>
      <c r="X19" s="3">
        <f>VLOOKUP(U16W[[#This Row],[posdual]],pointstable[],2,FALSE)</f>
        <v>110</v>
      </c>
    </row>
    <row r="20" spans="1:24" x14ac:dyDescent="0.3">
      <c r="A20">
        <v>74583</v>
      </c>
      <c r="B20" t="s">
        <v>79</v>
      </c>
      <c r="C20" s="3" t="s">
        <v>43</v>
      </c>
      <c r="D20" s="3">
        <v>2</v>
      </c>
      <c r="E2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819</v>
      </c>
      <c r="F20" s="3">
        <f>SUM(U16W[[#This Row],[pts5191]],U16W[[#This Row],[pts5192]],U16W[[#This Row],[pts5193]])</f>
        <v>74</v>
      </c>
      <c r="G20">
        <f>IFERROR(VLOOKUP(U16W[[#This Row],[Card]],results5132[],3,FALSE),999)</f>
        <v>15</v>
      </c>
      <c r="H20">
        <f>VLOOKUP(U16W[[#This Row],[pos5132]],pointstable[],2,FALSE)</f>
        <v>80</v>
      </c>
      <c r="I20" s="3">
        <f>IFERROR(VLOOKUP(U16W[[#This Row],[Card]],results5133[],3,FALSE),999)</f>
        <v>14</v>
      </c>
      <c r="J20" s="3">
        <f>VLOOKUP(U16W[[#This Row],[pos5133]],pointstable[],2,FALSE)</f>
        <v>90</v>
      </c>
      <c r="K20" s="3">
        <f>IFERROR(VLOOKUP(U16W[[#This Row],[Card]],results5134[],3,FALSE),999)</f>
        <v>10</v>
      </c>
      <c r="L20" s="3">
        <f>VLOOKUP(U16W[[#This Row],[pos5134]],pointstable[],2,FALSE)</f>
        <v>130</v>
      </c>
      <c r="M20" s="3">
        <f>IFERROR(VLOOKUP(U16W[[#This Row],[Card]],results5135[],3,FALSE),999)</f>
        <v>5</v>
      </c>
      <c r="N20" s="3">
        <f>VLOOKUP(U16W[[#This Row],[pos5135]],pointstable[],2,FALSE)</f>
        <v>225</v>
      </c>
      <c r="O20" s="3">
        <f>IFERROR(VLOOKUP(U16W[[#This Row],[Card]],results5136[],3,FALSE),999)</f>
        <v>13</v>
      </c>
      <c r="P20" s="3">
        <f>VLOOKUP(U16W[[#This Row],[pos5136]],pointstable[],2,FALSE)</f>
        <v>100</v>
      </c>
      <c r="Q20" s="3">
        <f>IFERROR(VLOOKUP(U16W[[#This Row],[Card]],results5191[],3,FALSE),999)</f>
        <v>41</v>
      </c>
      <c r="R20" s="3">
        <f>VLOOKUP(U16W[[#This Row],[pos5191]],pointstable[],2,FALSE)</f>
        <v>19</v>
      </c>
      <c r="S20" s="3">
        <f>IFERROR(VLOOKUP(U16W[[#This Row],[Card]],results5192[],3,FALSE),999)</f>
        <v>20</v>
      </c>
      <c r="T20" s="3">
        <f>VLOOKUP(U16W[[#This Row],[pos5192]],pointstable[],2,FALSE)</f>
        <v>55</v>
      </c>
      <c r="U20" s="3">
        <f>IFERROR(VLOOKUP(U16W[[#This Row],[Card]],results5193[],3,FALSE),999)</f>
        <v>999</v>
      </c>
      <c r="V20" s="3">
        <f>VLOOKUP(U16W[[#This Row],[pos5193]],pointstable[],2,FALSE)</f>
        <v>0</v>
      </c>
      <c r="W20" s="3">
        <f>IFERROR(VLOOKUP(U16W[[#This Row],[Card]],resultsdual[],3,FALSE),999)</f>
        <v>11</v>
      </c>
      <c r="X20" s="3">
        <f>VLOOKUP(U16W[[#This Row],[posdual]],pointstable[],2,FALSE)</f>
        <v>120</v>
      </c>
    </row>
    <row r="21" spans="1:24" x14ac:dyDescent="0.3">
      <c r="A21">
        <v>81174</v>
      </c>
      <c r="B21" t="s">
        <v>106</v>
      </c>
      <c r="C21" s="3" t="s">
        <v>16</v>
      </c>
      <c r="D21" s="3">
        <v>3</v>
      </c>
      <c r="E2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808</v>
      </c>
      <c r="F21" s="3">
        <f>SUM(U16W[[#This Row],[pts5191]],U16W[[#This Row],[pts5192]],U16W[[#This Row],[pts5193]])</f>
        <v>455</v>
      </c>
      <c r="G21">
        <f>IFERROR(VLOOKUP(U16W[[#This Row],[Card]],results5132[],3,FALSE),999)</f>
        <v>32</v>
      </c>
      <c r="H21">
        <f>VLOOKUP(U16W[[#This Row],[pos5132]],pointstable[],2,FALSE)</f>
        <v>28</v>
      </c>
      <c r="I21" s="3">
        <f>IFERROR(VLOOKUP(U16W[[#This Row],[Card]],results5133[],3,FALSE),999)</f>
        <v>9</v>
      </c>
      <c r="J21" s="3">
        <f>VLOOKUP(U16W[[#This Row],[pos5133]],pointstable[],2,FALSE)</f>
        <v>145</v>
      </c>
      <c r="K21" s="3">
        <f>IFERROR(VLOOKUP(U16W[[#This Row],[Card]],results5134[],3,FALSE),999)</f>
        <v>999</v>
      </c>
      <c r="L21" s="3">
        <f>VLOOKUP(U16W[[#This Row],[pos5134]],pointstable[],2,FALSE)</f>
        <v>0</v>
      </c>
      <c r="M21" s="3">
        <f>IFERROR(VLOOKUP(U16W[[#This Row],[Card]],results5135[],3,FALSE),999)</f>
        <v>19</v>
      </c>
      <c r="N21" s="3">
        <f>VLOOKUP(U16W[[#This Row],[pos5135]],pointstable[],2,FALSE)</f>
        <v>60</v>
      </c>
      <c r="O21" s="3">
        <f>IFERROR(VLOOKUP(U16W[[#This Row],[Card]],results5136[],3,FALSE),999)</f>
        <v>11</v>
      </c>
      <c r="P21" s="3">
        <f>VLOOKUP(U16W[[#This Row],[pos5136]],pointstable[],2,FALSE)</f>
        <v>120</v>
      </c>
      <c r="Q21" s="3">
        <f>IFERROR(VLOOKUP(U16W[[#This Row],[Card]],results5191[],3,FALSE),999)</f>
        <v>17</v>
      </c>
      <c r="R21" s="3">
        <f>VLOOKUP(U16W[[#This Row],[pos5191]],pointstable[],2,FALSE)</f>
        <v>70</v>
      </c>
      <c r="S21" s="3">
        <f>IFERROR(VLOOKUP(U16W[[#This Row],[Card]],results5192[],3,FALSE),999)</f>
        <v>5</v>
      </c>
      <c r="T21" s="3">
        <f>VLOOKUP(U16W[[#This Row],[pos5192]],pointstable[],2,FALSE)</f>
        <v>225</v>
      </c>
      <c r="U21" s="3">
        <f>IFERROR(VLOOKUP(U16W[[#This Row],[Card]],results5193[],3,FALSE),999)</f>
        <v>8</v>
      </c>
      <c r="V21" s="3">
        <f>VLOOKUP(U16W[[#This Row],[pos5193]],pointstable[],2,FALSE)</f>
        <v>160</v>
      </c>
      <c r="W21" s="3">
        <f>IFERROR(VLOOKUP(U16W[[#This Row],[Card]],resultsdual[],3,FALSE),999)</f>
        <v>999</v>
      </c>
      <c r="X21" s="3">
        <f>VLOOKUP(U16W[[#This Row],[posdual]],pointstable[],2,FALSE)</f>
        <v>0</v>
      </c>
    </row>
    <row r="22" spans="1:24" x14ac:dyDescent="0.3">
      <c r="A22">
        <v>80548</v>
      </c>
      <c r="B22" t="s">
        <v>108</v>
      </c>
      <c r="C22" s="3" t="s">
        <v>45</v>
      </c>
      <c r="D22" s="3">
        <v>2</v>
      </c>
      <c r="E2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799</v>
      </c>
      <c r="F22" s="3">
        <f>SUM(U16W[[#This Row],[pts5191]],U16W[[#This Row],[pts5192]],U16W[[#This Row],[pts5193]])</f>
        <v>253</v>
      </c>
      <c r="G22">
        <f>IFERROR(VLOOKUP(U16W[[#This Row],[Card]],results5132[],3,FALSE),999)</f>
        <v>33</v>
      </c>
      <c r="H22">
        <f>VLOOKUP(U16W[[#This Row],[pos5132]],pointstable[],2,FALSE)</f>
        <v>27</v>
      </c>
      <c r="I22" s="3">
        <f>IFERROR(VLOOKUP(U16W[[#This Row],[Card]],results5133[],3,FALSE),999)</f>
        <v>13</v>
      </c>
      <c r="J22" s="3">
        <f>VLOOKUP(U16W[[#This Row],[pos5133]],pointstable[],2,FALSE)</f>
        <v>100</v>
      </c>
      <c r="K22" s="3">
        <f>IFERROR(VLOOKUP(U16W[[#This Row],[Card]],results5134[],3,FALSE),999)</f>
        <v>9</v>
      </c>
      <c r="L22" s="3">
        <f>VLOOKUP(U16W[[#This Row],[pos5134]],pointstable[],2,FALSE)</f>
        <v>145</v>
      </c>
      <c r="M22" s="3">
        <f>IFERROR(VLOOKUP(U16W[[#This Row],[Card]],results5135[],3,FALSE),999)</f>
        <v>8</v>
      </c>
      <c r="N22" s="3">
        <f>VLOOKUP(U16W[[#This Row],[pos5135]],pointstable[],2,FALSE)</f>
        <v>160</v>
      </c>
      <c r="O22" s="3">
        <f>IFERROR(VLOOKUP(U16W[[#This Row],[Card]],results5136[],3,FALSE),999)</f>
        <v>27</v>
      </c>
      <c r="P22" s="3">
        <f>VLOOKUP(U16W[[#This Row],[pos5136]],pointstable[],2,FALSE)</f>
        <v>34</v>
      </c>
      <c r="Q22" s="3">
        <f>IFERROR(VLOOKUP(U16W[[#This Row],[Card]],results5191[],3,FALSE),999)</f>
        <v>25</v>
      </c>
      <c r="R22" s="3">
        <f>VLOOKUP(U16W[[#This Row],[pos5191]],pointstable[],2,FALSE)</f>
        <v>38</v>
      </c>
      <c r="S22" s="3">
        <f>IFERROR(VLOOKUP(U16W[[#This Row],[Card]],results5192[],3,FALSE),999)</f>
        <v>17</v>
      </c>
      <c r="T22" s="3">
        <f>VLOOKUP(U16W[[#This Row],[pos5192]],pointstable[],2,FALSE)</f>
        <v>70</v>
      </c>
      <c r="U22" s="3">
        <f>IFERROR(VLOOKUP(U16W[[#This Row],[Card]],results5193[],3,FALSE),999)</f>
        <v>9</v>
      </c>
      <c r="V22" s="3">
        <f>VLOOKUP(U16W[[#This Row],[pos5193]],pointstable[],2,FALSE)</f>
        <v>145</v>
      </c>
      <c r="W22" s="3">
        <f>IFERROR(VLOOKUP(U16W[[#This Row],[Card]],resultsdual[],3,FALSE),999)</f>
        <v>15</v>
      </c>
      <c r="X22" s="3">
        <f>VLOOKUP(U16W[[#This Row],[posdual]],pointstable[],2,FALSE)</f>
        <v>80</v>
      </c>
    </row>
    <row r="23" spans="1:24" x14ac:dyDescent="0.3">
      <c r="A23">
        <v>80905</v>
      </c>
      <c r="B23" t="s">
        <v>62</v>
      </c>
      <c r="C23" s="3" t="s">
        <v>16</v>
      </c>
      <c r="D23" s="3">
        <v>3</v>
      </c>
      <c r="E2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755</v>
      </c>
      <c r="F23" s="3">
        <f>SUM(U16W[[#This Row],[pts5191]],U16W[[#This Row],[pts5192]],U16W[[#This Row],[pts5193]])</f>
        <v>0</v>
      </c>
      <c r="G23">
        <f>IFERROR(VLOOKUP(U16W[[#This Row],[Card]],results5132[],3,FALSE),999)</f>
        <v>6</v>
      </c>
      <c r="H23">
        <f>VLOOKUP(U16W[[#This Row],[pos5132]],pointstable[],2,FALSE)</f>
        <v>200</v>
      </c>
      <c r="I23" s="3">
        <f>IFERROR(VLOOKUP(U16W[[#This Row],[Card]],results5133[],3,FALSE),999)</f>
        <v>7</v>
      </c>
      <c r="J23" s="3">
        <f>VLOOKUP(U16W[[#This Row],[pos5133]],pointstable[],2,FALSE)</f>
        <v>180</v>
      </c>
      <c r="K23" s="3">
        <f>IFERROR(VLOOKUP(U16W[[#This Row],[Card]],results5134[],3,FALSE),999)</f>
        <v>11</v>
      </c>
      <c r="L23" s="3">
        <f>VLOOKUP(U16W[[#This Row],[pos5134]],pointstable[],2,FALSE)</f>
        <v>120</v>
      </c>
      <c r="M23" s="3">
        <f>IFERROR(VLOOKUP(U16W[[#This Row],[Card]],results5135[],3,FALSE),999)</f>
        <v>16</v>
      </c>
      <c r="N23" s="3">
        <f>VLOOKUP(U16W[[#This Row],[pos5135]],pointstable[],2,FALSE)</f>
        <v>75</v>
      </c>
      <c r="O23" s="3">
        <f>IFERROR(VLOOKUP(U16W[[#This Row],[Card]],results5136[],3,FALSE),999)</f>
        <v>7</v>
      </c>
      <c r="P23" s="3">
        <f>VLOOKUP(U16W[[#This Row],[pos5136]],pointstable[],2,FALSE)</f>
        <v>180</v>
      </c>
      <c r="Q23" s="3">
        <f>IFERROR(VLOOKUP(U16W[[#This Row],[Card]],results5191[],3,FALSE),999)</f>
        <v>999</v>
      </c>
      <c r="R23" s="3">
        <f>VLOOKUP(U16W[[#This Row],[pos5191]],pointstable[],2,FALSE)</f>
        <v>0</v>
      </c>
      <c r="S23" s="3">
        <f>IFERROR(VLOOKUP(U16W[[#This Row],[Card]],results5192[],3,FALSE),999)</f>
        <v>999</v>
      </c>
      <c r="T23" s="3">
        <f>VLOOKUP(U16W[[#This Row],[pos5192]],pointstable[],2,FALSE)</f>
        <v>0</v>
      </c>
      <c r="U23" s="3">
        <f>IFERROR(VLOOKUP(U16W[[#This Row],[Card]],results5193[],3,FALSE),999)</f>
        <v>999</v>
      </c>
      <c r="V23" s="3">
        <f>VLOOKUP(U16W[[#This Row],[pos5193]],pointstable[],2,FALSE)</f>
        <v>0</v>
      </c>
      <c r="W23" s="3">
        <f>IFERROR(VLOOKUP(U16W[[#This Row],[Card]],resultsdual[],3,FALSE),999)</f>
        <v>999</v>
      </c>
      <c r="X23" s="3">
        <f>VLOOKUP(U16W[[#This Row],[posdual]],pointstable[],2,FALSE)</f>
        <v>0</v>
      </c>
    </row>
    <row r="24" spans="1:24" x14ac:dyDescent="0.3">
      <c r="A24">
        <v>80543</v>
      </c>
      <c r="B24" t="s">
        <v>113</v>
      </c>
      <c r="C24" s="3" t="s">
        <v>45</v>
      </c>
      <c r="D24" s="3">
        <v>2</v>
      </c>
      <c r="E2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642</v>
      </c>
      <c r="F24" s="3">
        <f>SUM(U16W[[#This Row],[pts5191]],U16W[[#This Row],[pts5192]],U16W[[#This Row],[pts5193]])</f>
        <v>340</v>
      </c>
      <c r="G24">
        <f>IFERROR(VLOOKUP(U16W[[#This Row],[Card]],results5132[],3,FALSE),999)</f>
        <v>35</v>
      </c>
      <c r="H24">
        <f>VLOOKUP(U16W[[#This Row],[pos5132]],pointstable[],2,FALSE)</f>
        <v>25</v>
      </c>
      <c r="I24" s="3">
        <f>IFERROR(VLOOKUP(U16W[[#This Row],[Card]],results5133[],3,FALSE),999)</f>
        <v>24</v>
      </c>
      <c r="J24" s="3">
        <f>VLOOKUP(U16W[[#This Row],[pos5133]],pointstable[],2,FALSE)</f>
        <v>41</v>
      </c>
      <c r="K24" s="3">
        <f>IFERROR(VLOOKUP(U16W[[#This Row],[Card]],results5134[],3,FALSE),999)</f>
        <v>15</v>
      </c>
      <c r="L24" s="3">
        <f>VLOOKUP(U16W[[#This Row],[pos5134]],pointstable[],2,FALSE)</f>
        <v>80</v>
      </c>
      <c r="M24" s="3">
        <f>IFERROR(VLOOKUP(U16W[[#This Row],[Card]],results5135[],3,FALSE),999)</f>
        <v>22</v>
      </c>
      <c r="N24" s="3">
        <f>VLOOKUP(U16W[[#This Row],[pos5135]],pointstable[],2,FALSE)</f>
        <v>47</v>
      </c>
      <c r="O24" s="3">
        <f>IFERROR(VLOOKUP(U16W[[#This Row],[Card]],results5136[],3,FALSE),999)</f>
        <v>23</v>
      </c>
      <c r="P24" s="3">
        <f>VLOOKUP(U16W[[#This Row],[pos5136]],pointstable[],2,FALSE)</f>
        <v>44</v>
      </c>
      <c r="Q24" s="3">
        <f>IFERROR(VLOOKUP(U16W[[#This Row],[Card]],results5191[],3,FALSE),999)</f>
        <v>15</v>
      </c>
      <c r="R24" s="3">
        <f>VLOOKUP(U16W[[#This Row],[pos5191]],pointstable[],2,FALSE)</f>
        <v>80</v>
      </c>
      <c r="S24" s="3">
        <f>IFERROR(VLOOKUP(U16W[[#This Row],[Card]],results5192[],3,FALSE),999)</f>
        <v>10</v>
      </c>
      <c r="T24" s="3">
        <f>VLOOKUP(U16W[[#This Row],[pos5192]],pointstable[],2,FALSE)</f>
        <v>130</v>
      </c>
      <c r="U24" s="3">
        <f>IFERROR(VLOOKUP(U16W[[#This Row],[Card]],results5193[],3,FALSE),999)</f>
        <v>10</v>
      </c>
      <c r="V24" s="3">
        <f>VLOOKUP(U16W[[#This Row],[pos5193]],pointstable[],2,FALSE)</f>
        <v>130</v>
      </c>
      <c r="W24" s="3">
        <f>IFERROR(VLOOKUP(U16W[[#This Row],[Card]],resultsdual[],3,FALSE),999)</f>
        <v>18</v>
      </c>
      <c r="X24" s="3">
        <f>VLOOKUP(U16W[[#This Row],[posdual]],pointstable[],2,FALSE)</f>
        <v>65</v>
      </c>
    </row>
    <row r="25" spans="1:24" x14ac:dyDescent="0.3">
      <c r="A25">
        <v>74866</v>
      </c>
      <c r="B25" t="s">
        <v>109</v>
      </c>
      <c r="C25" s="3" t="s">
        <v>43</v>
      </c>
      <c r="D25" s="3">
        <v>3</v>
      </c>
      <c r="E2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611</v>
      </c>
      <c r="F25" s="3">
        <f>SUM(U16W[[#This Row],[pts5191]],U16W[[#This Row],[pts5192]],U16W[[#This Row],[pts5193]])</f>
        <v>184</v>
      </c>
      <c r="G25">
        <f>IFERROR(VLOOKUP(U16W[[#This Row],[Card]],results5132[],3,FALSE),999)</f>
        <v>34</v>
      </c>
      <c r="H25">
        <f>VLOOKUP(U16W[[#This Row],[pos5132]],pointstable[],2,FALSE)</f>
        <v>26</v>
      </c>
      <c r="I25" s="3">
        <f>IFERROR(VLOOKUP(U16W[[#This Row],[Card]],results5133[],3,FALSE),999)</f>
        <v>999</v>
      </c>
      <c r="J25" s="3">
        <f>VLOOKUP(U16W[[#This Row],[pos5133]],pointstable[],2,FALSE)</f>
        <v>0</v>
      </c>
      <c r="K25" s="3">
        <f>IFERROR(VLOOKUP(U16W[[#This Row],[Card]],results5134[],3,FALSE),999)</f>
        <v>8</v>
      </c>
      <c r="L25" s="3">
        <f>VLOOKUP(U16W[[#This Row],[pos5134]],pointstable[],2,FALSE)</f>
        <v>160</v>
      </c>
      <c r="M25" s="3">
        <f>IFERROR(VLOOKUP(U16W[[#This Row],[Card]],results5135[],3,FALSE),999)</f>
        <v>10</v>
      </c>
      <c r="N25" s="3">
        <f>VLOOKUP(U16W[[#This Row],[pos5135]],pointstable[],2,FALSE)</f>
        <v>130</v>
      </c>
      <c r="O25" s="3">
        <f>IFERROR(VLOOKUP(U16W[[#This Row],[Card]],results5136[],3,FALSE),999)</f>
        <v>26</v>
      </c>
      <c r="P25" s="3">
        <f>VLOOKUP(U16W[[#This Row],[pos5136]],pointstable[],2,FALSE)</f>
        <v>36</v>
      </c>
      <c r="Q25" s="3">
        <f>IFERROR(VLOOKUP(U16W[[#This Row],[Card]],results5191[],3,FALSE),999)</f>
        <v>31</v>
      </c>
      <c r="R25" s="3">
        <f>VLOOKUP(U16W[[#This Row],[pos5191]],pointstable[],2,FALSE)</f>
        <v>29</v>
      </c>
      <c r="S25" s="3">
        <f>IFERROR(VLOOKUP(U16W[[#This Row],[Card]],results5192[],3,FALSE),999)</f>
        <v>15</v>
      </c>
      <c r="T25" s="3">
        <f>VLOOKUP(U16W[[#This Row],[pos5192]],pointstable[],2,FALSE)</f>
        <v>80</v>
      </c>
      <c r="U25" s="3">
        <f>IFERROR(VLOOKUP(U16W[[#This Row],[Card]],results5193[],3,FALSE),999)</f>
        <v>16</v>
      </c>
      <c r="V25" s="3">
        <f>VLOOKUP(U16W[[#This Row],[pos5193]],pointstable[],2,FALSE)</f>
        <v>75</v>
      </c>
      <c r="W25" s="3">
        <f>IFERROR(VLOOKUP(U16W[[#This Row],[Card]],resultsdual[],3,FALSE),999)</f>
        <v>16</v>
      </c>
      <c r="X25" s="3">
        <f>VLOOKUP(U16W[[#This Row],[posdual]],pointstable[],2,FALSE)</f>
        <v>75</v>
      </c>
    </row>
    <row r="26" spans="1:24" x14ac:dyDescent="0.3">
      <c r="A26">
        <v>82058</v>
      </c>
      <c r="B26" t="s">
        <v>83</v>
      </c>
      <c r="C26" s="3" t="s">
        <v>14</v>
      </c>
      <c r="D26" s="3">
        <v>3</v>
      </c>
      <c r="E2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595</v>
      </c>
      <c r="F26" s="3">
        <f>SUM(U16W[[#This Row],[pts5191]],U16W[[#This Row],[pts5192]],U16W[[#This Row],[pts5193]])</f>
        <v>311</v>
      </c>
      <c r="G26">
        <f>IFERROR(VLOOKUP(U16W[[#This Row],[Card]],results5132[],3,FALSE),999)</f>
        <v>18</v>
      </c>
      <c r="H26">
        <f>VLOOKUP(U16W[[#This Row],[pos5132]],pointstable[],2,FALSE)</f>
        <v>65</v>
      </c>
      <c r="I26" s="3">
        <f>IFERROR(VLOOKUP(U16W[[#This Row],[Card]],results5133[],3,FALSE),999)</f>
        <v>999</v>
      </c>
      <c r="J26" s="3">
        <f>VLOOKUP(U16W[[#This Row],[pos5133]],pointstable[],2,FALSE)</f>
        <v>0</v>
      </c>
      <c r="K26" s="3">
        <f>IFERROR(VLOOKUP(U16W[[#This Row],[Card]],results5134[],3,FALSE),999)</f>
        <v>26</v>
      </c>
      <c r="L26" s="3">
        <f>VLOOKUP(U16W[[#This Row],[pos5134]],pointstable[],2,FALSE)</f>
        <v>36</v>
      </c>
      <c r="M26" s="3">
        <f>IFERROR(VLOOKUP(U16W[[#This Row],[Card]],results5135[],3,FALSE),999)</f>
        <v>25</v>
      </c>
      <c r="N26" s="3">
        <f>VLOOKUP(U16W[[#This Row],[pos5135]],pointstable[],2,FALSE)</f>
        <v>38</v>
      </c>
      <c r="O26" s="3">
        <f>IFERROR(VLOOKUP(U16W[[#This Row],[Card]],results5136[],3,FALSE),999)</f>
        <v>999</v>
      </c>
      <c r="P26" s="3">
        <f>VLOOKUP(U16W[[#This Row],[pos5136]],pointstable[],2,FALSE)</f>
        <v>0</v>
      </c>
      <c r="Q26" s="3">
        <f>IFERROR(VLOOKUP(U16W[[#This Row],[Card]],results5191[],3,FALSE),999)</f>
        <v>6</v>
      </c>
      <c r="R26" s="3">
        <f>VLOOKUP(U16W[[#This Row],[pos5191]],pointstable[],2,FALSE)</f>
        <v>200</v>
      </c>
      <c r="S26" s="3">
        <f>IFERROR(VLOOKUP(U16W[[#This Row],[Card]],results5192[],3,FALSE),999)</f>
        <v>19</v>
      </c>
      <c r="T26" s="3">
        <f>VLOOKUP(U16W[[#This Row],[pos5192]],pointstable[],2,FALSE)</f>
        <v>60</v>
      </c>
      <c r="U26" s="3">
        <f>IFERROR(VLOOKUP(U16W[[#This Row],[Card]],results5193[],3,FALSE),999)</f>
        <v>21</v>
      </c>
      <c r="V26" s="3">
        <f>VLOOKUP(U16W[[#This Row],[pos5193]],pointstable[],2,FALSE)</f>
        <v>51</v>
      </c>
      <c r="W26" s="3">
        <f>IFERROR(VLOOKUP(U16W[[#This Row],[Card]],resultsdual[],3,FALSE),999)</f>
        <v>9</v>
      </c>
      <c r="X26" s="3">
        <f>VLOOKUP(U16W[[#This Row],[posdual]],pointstable[],2,FALSE)</f>
        <v>145</v>
      </c>
    </row>
    <row r="27" spans="1:24" x14ac:dyDescent="0.3">
      <c r="A27">
        <v>80972</v>
      </c>
      <c r="B27" t="s">
        <v>111</v>
      </c>
      <c r="C27" s="3" t="s">
        <v>19</v>
      </c>
      <c r="D27" s="3">
        <v>3</v>
      </c>
      <c r="E2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536</v>
      </c>
      <c r="F27" s="3">
        <f>SUM(U16W[[#This Row],[pts5191]],U16W[[#This Row],[pts5192]],U16W[[#This Row],[pts5193]])</f>
        <v>350</v>
      </c>
      <c r="G27">
        <f>IFERROR(VLOOKUP(U16W[[#This Row],[Card]],results5132[],3,FALSE),999)</f>
        <v>35</v>
      </c>
      <c r="H27">
        <f>VLOOKUP(U16W[[#This Row],[pos5132]],pointstable[],2,FALSE)</f>
        <v>25</v>
      </c>
      <c r="I27" s="3">
        <f>IFERROR(VLOOKUP(U16W[[#This Row],[Card]],results5133[],3,FALSE),999)</f>
        <v>21</v>
      </c>
      <c r="J27" s="3">
        <f>VLOOKUP(U16W[[#This Row],[pos5133]],pointstable[],2,FALSE)</f>
        <v>51</v>
      </c>
      <c r="K27" s="3">
        <f>IFERROR(VLOOKUP(U16W[[#This Row],[Card]],results5134[],3,FALSE),999)</f>
        <v>33</v>
      </c>
      <c r="L27" s="3">
        <f>VLOOKUP(U16W[[#This Row],[pos5134]],pointstable[],2,FALSE)</f>
        <v>27</v>
      </c>
      <c r="M27" s="3">
        <f>IFERROR(VLOOKUP(U16W[[#This Row],[Card]],results5135[],3,FALSE),999)</f>
        <v>37</v>
      </c>
      <c r="N27" s="3">
        <f>VLOOKUP(U16W[[#This Row],[pos5135]],pointstable[],2,FALSE)</f>
        <v>23</v>
      </c>
      <c r="O27" s="3">
        <f>IFERROR(VLOOKUP(U16W[[#This Row],[Card]],results5136[],3,FALSE),999)</f>
        <v>19</v>
      </c>
      <c r="P27" s="3">
        <f>VLOOKUP(U16W[[#This Row],[pos5136]],pointstable[],2,FALSE)</f>
        <v>60</v>
      </c>
      <c r="Q27" s="3">
        <f>IFERROR(VLOOKUP(U16W[[#This Row],[Card]],results5191[],3,FALSE),999)</f>
        <v>7</v>
      </c>
      <c r="R27" s="3">
        <f>VLOOKUP(U16W[[#This Row],[pos5191]],pointstable[],2,FALSE)</f>
        <v>180</v>
      </c>
      <c r="S27" s="3">
        <f>IFERROR(VLOOKUP(U16W[[#This Row],[Card]],results5192[],3,FALSE),999)</f>
        <v>13</v>
      </c>
      <c r="T27" s="3">
        <f>VLOOKUP(U16W[[#This Row],[pos5192]],pointstable[],2,FALSE)</f>
        <v>100</v>
      </c>
      <c r="U27" s="3">
        <f>IFERROR(VLOOKUP(U16W[[#This Row],[Card]],results5193[],3,FALSE),999)</f>
        <v>17</v>
      </c>
      <c r="V27" s="3">
        <f>VLOOKUP(U16W[[#This Row],[pos5193]],pointstable[],2,FALSE)</f>
        <v>70</v>
      </c>
      <c r="W27" s="3">
        <f>IFERROR(VLOOKUP(U16W[[#This Row],[Card]],resultsdual[],3,FALSE),999)</f>
        <v>999</v>
      </c>
      <c r="X27" s="3">
        <f>VLOOKUP(U16W[[#This Row],[posdual]],pointstable[],2,FALSE)</f>
        <v>0</v>
      </c>
    </row>
    <row r="28" spans="1:24" x14ac:dyDescent="0.3">
      <c r="A28">
        <v>75556</v>
      </c>
      <c r="B28" t="s">
        <v>119</v>
      </c>
      <c r="C28" s="3" t="s">
        <v>18</v>
      </c>
      <c r="D28" s="3">
        <v>2</v>
      </c>
      <c r="E2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521</v>
      </c>
      <c r="F28" s="3">
        <f>SUM(U16W[[#This Row],[pts5191]],U16W[[#This Row],[pts5192]],U16W[[#This Row],[pts5193]])</f>
        <v>180</v>
      </c>
      <c r="G28">
        <f>IFERROR(VLOOKUP(U16W[[#This Row],[Card]],results5132[],3,FALSE),999)</f>
        <v>40</v>
      </c>
      <c r="H28">
        <f>VLOOKUP(U16W[[#This Row],[pos5132]],pointstable[],2,FALSE)</f>
        <v>20</v>
      </c>
      <c r="I28" s="3">
        <f>IFERROR(VLOOKUP(U16W[[#This Row],[Card]],results5133[],3,FALSE),999)</f>
        <v>16</v>
      </c>
      <c r="J28" s="3">
        <f>VLOOKUP(U16W[[#This Row],[pos5133]],pointstable[],2,FALSE)</f>
        <v>75</v>
      </c>
      <c r="K28" s="3">
        <f>IFERROR(VLOOKUP(U16W[[#This Row],[Card]],results5134[],3,FALSE),999)</f>
        <v>18</v>
      </c>
      <c r="L28" s="3">
        <f>VLOOKUP(U16W[[#This Row],[pos5134]],pointstable[],2,FALSE)</f>
        <v>65</v>
      </c>
      <c r="M28" s="3">
        <f>IFERROR(VLOOKUP(U16W[[#This Row],[Card]],results5135[],3,FALSE),999)</f>
        <v>999</v>
      </c>
      <c r="N28" s="3">
        <f>VLOOKUP(U16W[[#This Row],[pos5135]],pointstable[],2,FALSE)</f>
        <v>0</v>
      </c>
      <c r="O28" s="3">
        <f>IFERROR(VLOOKUP(U16W[[#This Row],[Card]],results5136[],3,FALSE),999)</f>
        <v>10</v>
      </c>
      <c r="P28" s="3">
        <f>VLOOKUP(U16W[[#This Row],[pos5136]],pointstable[],2,FALSE)</f>
        <v>130</v>
      </c>
      <c r="Q28" s="3">
        <f>IFERROR(VLOOKUP(U16W[[#This Row],[Card]],results5191[],3,FALSE),999)</f>
        <v>19</v>
      </c>
      <c r="R28" s="3">
        <f>VLOOKUP(U16W[[#This Row],[pos5191]],pointstable[],2,FALSE)</f>
        <v>60</v>
      </c>
      <c r="S28" s="3">
        <f>IFERROR(VLOOKUP(U16W[[#This Row],[Card]],results5192[],3,FALSE),999)</f>
        <v>999</v>
      </c>
      <c r="T28" s="3">
        <f>VLOOKUP(U16W[[#This Row],[pos5192]],pointstable[],2,FALSE)</f>
        <v>0</v>
      </c>
      <c r="U28" s="3">
        <f>IFERROR(VLOOKUP(U16W[[#This Row],[Card]],results5193[],3,FALSE),999)</f>
        <v>11</v>
      </c>
      <c r="V28" s="3">
        <f>VLOOKUP(U16W[[#This Row],[pos5193]],pointstable[],2,FALSE)</f>
        <v>120</v>
      </c>
      <c r="W28" s="3">
        <f>IFERROR(VLOOKUP(U16W[[#This Row],[Card]],resultsdual[],3,FALSE),999)</f>
        <v>21</v>
      </c>
      <c r="X28" s="3">
        <f>VLOOKUP(U16W[[#This Row],[posdual]],pointstable[],2,FALSE)</f>
        <v>51</v>
      </c>
    </row>
    <row r="29" spans="1:24" x14ac:dyDescent="0.3">
      <c r="A29">
        <v>80966</v>
      </c>
      <c r="B29" t="s">
        <v>89</v>
      </c>
      <c r="C29" s="3" t="s">
        <v>19</v>
      </c>
      <c r="D29" s="3">
        <v>3</v>
      </c>
      <c r="E2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501</v>
      </c>
      <c r="F29" s="3">
        <f>SUM(U16W[[#This Row],[pts5191]],U16W[[#This Row],[pts5192]],U16W[[#This Row],[pts5193]])</f>
        <v>0</v>
      </c>
      <c r="G29">
        <f>IFERROR(VLOOKUP(U16W[[#This Row],[Card]],results5132[],3,FALSE),999)</f>
        <v>21</v>
      </c>
      <c r="H29">
        <f>VLOOKUP(U16W[[#This Row],[pos5132]],pointstable[],2,FALSE)</f>
        <v>51</v>
      </c>
      <c r="I29" s="3">
        <f>IFERROR(VLOOKUP(U16W[[#This Row],[Card]],results5133[],3,FALSE),999)</f>
        <v>8</v>
      </c>
      <c r="J29" s="3">
        <f>VLOOKUP(U16W[[#This Row],[pos5133]],pointstable[],2,FALSE)</f>
        <v>160</v>
      </c>
      <c r="K29" s="3">
        <f>IFERROR(VLOOKUP(U16W[[#This Row],[Card]],results5134[],3,FALSE),999)</f>
        <v>999</v>
      </c>
      <c r="L29" s="3">
        <f>VLOOKUP(U16W[[#This Row],[pos5134]],pointstable[],2,FALSE)</f>
        <v>0</v>
      </c>
      <c r="M29" s="3">
        <f>IFERROR(VLOOKUP(U16W[[#This Row],[Card]],results5135[],3,FALSE),999)</f>
        <v>18</v>
      </c>
      <c r="N29" s="3">
        <f>VLOOKUP(U16W[[#This Row],[pos5135]],pointstable[],2,FALSE)</f>
        <v>65</v>
      </c>
      <c r="O29" s="3">
        <f>IFERROR(VLOOKUP(U16W[[#This Row],[Card]],results5136[],3,FALSE),999)</f>
        <v>5</v>
      </c>
      <c r="P29" s="3">
        <f>VLOOKUP(U16W[[#This Row],[pos5136]],pointstable[],2,FALSE)</f>
        <v>225</v>
      </c>
      <c r="Q29" s="3">
        <f>IFERROR(VLOOKUP(U16W[[#This Row],[Card]],results5191[],3,FALSE),999)</f>
        <v>999</v>
      </c>
      <c r="R29" s="3">
        <f>VLOOKUP(U16W[[#This Row],[pos5191]],pointstable[],2,FALSE)</f>
        <v>0</v>
      </c>
      <c r="S29" s="3">
        <f>IFERROR(VLOOKUP(U16W[[#This Row],[Card]],results5192[],3,FALSE),999)</f>
        <v>999</v>
      </c>
      <c r="T29" s="3">
        <f>VLOOKUP(U16W[[#This Row],[pos5192]],pointstable[],2,FALSE)</f>
        <v>0</v>
      </c>
      <c r="U29" s="3">
        <f>IFERROR(VLOOKUP(U16W[[#This Row],[Card]],results5193[],3,FALSE),999)</f>
        <v>999</v>
      </c>
      <c r="V29" s="3">
        <f>VLOOKUP(U16W[[#This Row],[pos5193]],pointstable[],2,FALSE)</f>
        <v>0</v>
      </c>
      <c r="W29" s="3">
        <f>IFERROR(VLOOKUP(U16W[[#This Row],[Card]],resultsdual[],3,FALSE),999)</f>
        <v>999</v>
      </c>
      <c r="X29" s="3">
        <f>VLOOKUP(U16W[[#This Row],[posdual]],pointstable[],2,FALSE)</f>
        <v>0</v>
      </c>
    </row>
    <row r="30" spans="1:24" x14ac:dyDescent="0.3">
      <c r="A30">
        <v>81556</v>
      </c>
      <c r="B30" t="s">
        <v>179</v>
      </c>
      <c r="C30" s="3" t="s">
        <v>19</v>
      </c>
      <c r="D30" s="3">
        <v>3</v>
      </c>
      <c r="E3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443</v>
      </c>
      <c r="F30" s="3">
        <f>SUM(U16W[[#This Row],[pts5191]],U16W[[#This Row],[pts5192]],U16W[[#This Row],[pts5193]])</f>
        <v>151</v>
      </c>
      <c r="G30">
        <f>IFERROR(VLOOKUP(U16W[[#This Row],[Card]],results5132[],3,FALSE),999)</f>
        <v>999</v>
      </c>
      <c r="H30">
        <f>VLOOKUP(U16W[[#This Row],[pos5132]],pointstable[],2,FALSE)</f>
        <v>0</v>
      </c>
      <c r="I30" s="3">
        <f>IFERROR(VLOOKUP(U16W[[#This Row],[Card]],results5133[],3,FALSE),999)</f>
        <v>22</v>
      </c>
      <c r="J30" s="3">
        <f>VLOOKUP(U16W[[#This Row],[pos5133]],pointstable[],2,FALSE)</f>
        <v>47</v>
      </c>
      <c r="K30" s="3">
        <f>IFERROR(VLOOKUP(U16W[[#This Row],[Card]],results5134[],3,FALSE),999)</f>
        <v>999</v>
      </c>
      <c r="L30" s="3">
        <f>VLOOKUP(U16W[[#This Row],[pos5134]],pointstable[],2,FALSE)</f>
        <v>0</v>
      </c>
      <c r="M30" s="3">
        <f>IFERROR(VLOOKUP(U16W[[#This Row],[Card]],results5135[],3,FALSE),999)</f>
        <v>17</v>
      </c>
      <c r="N30" s="3">
        <f>VLOOKUP(U16W[[#This Row],[pos5135]],pointstable[],2,FALSE)</f>
        <v>70</v>
      </c>
      <c r="O30" s="3">
        <f>IFERROR(VLOOKUP(U16W[[#This Row],[Card]],results5136[],3,FALSE),999)</f>
        <v>16</v>
      </c>
      <c r="P30" s="3">
        <f>VLOOKUP(U16W[[#This Row],[pos5136]],pointstable[],2,FALSE)</f>
        <v>75</v>
      </c>
      <c r="Q30" s="3">
        <f>IFERROR(VLOOKUP(U16W[[#This Row],[Card]],results5191[],3,FALSE),999)</f>
        <v>24</v>
      </c>
      <c r="R30" s="3">
        <f>VLOOKUP(U16W[[#This Row],[pos5191]],pointstable[],2,FALSE)</f>
        <v>41</v>
      </c>
      <c r="S30" s="3">
        <f>IFERROR(VLOOKUP(U16W[[#This Row],[Card]],results5192[],3,FALSE),999)</f>
        <v>12</v>
      </c>
      <c r="T30" s="3">
        <f>VLOOKUP(U16W[[#This Row],[pos5192]],pointstable[],2,FALSE)</f>
        <v>110</v>
      </c>
      <c r="U30" s="3">
        <f>IFERROR(VLOOKUP(U16W[[#This Row],[Card]],results5193[],3,FALSE),999)</f>
        <v>999</v>
      </c>
      <c r="V30" s="3">
        <f>VLOOKUP(U16W[[#This Row],[pos5193]],pointstable[],2,FALSE)</f>
        <v>0</v>
      </c>
      <c r="W30" s="3">
        <f>IFERROR(VLOOKUP(U16W[[#This Row],[Card]],resultsdual[],3,FALSE),999)</f>
        <v>13</v>
      </c>
      <c r="X30" s="3">
        <f>VLOOKUP(U16W[[#This Row],[posdual]],pointstable[],2,FALSE)</f>
        <v>100</v>
      </c>
    </row>
    <row r="31" spans="1:24" x14ac:dyDescent="0.3">
      <c r="A31">
        <v>78745</v>
      </c>
      <c r="B31" t="s">
        <v>80</v>
      </c>
      <c r="C31" s="3" t="s">
        <v>37</v>
      </c>
      <c r="D31" s="3">
        <v>2</v>
      </c>
      <c r="E3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441</v>
      </c>
      <c r="F31" s="3">
        <f>SUM(U16W[[#This Row],[pts5191]],U16W[[#This Row],[pts5192]],U16W[[#This Row],[pts5193]])</f>
        <v>259</v>
      </c>
      <c r="G31">
        <f>IFERROR(VLOOKUP(U16W[[#This Row],[Card]],results5132[],3,FALSE),999)</f>
        <v>16</v>
      </c>
      <c r="H31">
        <f>VLOOKUP(U16W[[#This Row],[pos5132]],pointstable[],2,FALSE)</f>
        <v>75</v>
      </c>
      <c r="I31" s="3">
        <f>IFERROR(VLOOKUP(U16W[[#This Row],[Card]],results5133[],3,FALSE),999)</f>
        <v>34</v>
      </c>
      <c r="J31" s="3">
        <f>VLOOKUP(U16W[[#This Row],[pos5133]],pointstable[],2,FALSE)</f>
        <v>26</v>
      </c>
      <c r="K31" s="3">
        <f>IFERROR(VLOOKUP(U16W[[#This Row],[Card]],results5134[],3,FALSE),999)</f>
        <v>27</v>
      </c>
      <c r="L31" s="3">
        <f>VLOOKUP(U16W[[#This Row],[pos5134]],pointstable[],2,FALSE)</f>
        <v>34</v>
      </c>
      <c r="M31" s="3">
        <f>IFERROR(VLOOKUP(U16W[[#This Row],[Card]],results5135[],3,FALSE),999)</f>
        <v>999</v>
      </c>
      <c r="N31" s="3">
        <f>VLOOKUP(U16W[[#This Row],[pos5135]],pointstable[],2,FALSE)</f>
        <v>0</v>
      </c>
      <c r="O31" s="3">
        <f>IFERROR(VLOOKUP(U16W[[#This Row],[Card]],results5136[],3,FALSE),999)</f>
        <v>999</v>
      </c>
      <c r="P31" s="3">
        <f>VLOOKUP(U16W[[#This Row],[pos5136]],pointstable[],2,FALSE)</f>
        <v>0</v>
      </c>
      <c r="Q31" s="3">
        <f>IFERROR(VLOOKUP(U16W[[#This Row],[Card]],results5191[],3,FALSE),999)</f>
        <v>12</v>
      </c>
      <c r="R31" s="3">
        <f>VLOOKUP(U16W[[#This Row],[pos5191]],pointstable[],2,FALSE)</f>
        <v>110</v>
      </c>
      <c r="S31" s="3">
        <f>IFERROR(VLOOKUP(U16W[[#This Row],[Card]],results5192[],3,FALSE),999)</f>
        <v>11</v>
      </c>
      <c r="T31" s="3">
        <f>VLOOKUP(U16W[[#This Row],[pos5192]],pointstable[],2,FALSE)</f>
        <v>120</v>
      </c>
      <c r="U31" s="3">
        <f>IFERROR(VLOOKUP(U16W[[#This Row],[Card]],results5193[],3,FALSE),999)</f>
        <v>31</v>
      </c>
      <c r="V31" s="3">
        <f>VLOOKUP(U16W[[#This Row],[pos5193]],pointstable[],2,FALSE)</f>
        <v>29</v>
      </c>
      <c r="W31" s="3">
        <f>IFERROR(VLOOKUP(U16W[[#This Row],[Card]],resultsdual[],3,FALSE),999)</f>
        <v>22</v>
      </c>
      <c r="X31" s="3">
        <f>VLOOKUP(U16W[[#This Row],[posdual]],pointstable[],2,FALSE)</f>
        <v>47</v>
      </c>
    </row>
    <row r="32" spans="1:24" x14ac:dyDescent="0.3">
      <c r="A32">
        <v>76769</v>
      </c>
      <c r="B32" t="s">
        <v>85</v>
      </c>
      <c r="C32" s="3" t="s">
        <v>17</v>
      </c>
      <c r="D32" s="3">
        <v>2</v>
      </c>
      <c r="E3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421</v>
      </c>
      <c r="F32" s="3">
        <f>SUM(U16W[[#This Row],[pts5191]],U16W[[#This Row],[pts5192]],U16W[[#This Row],[pts5193]])</f>
        <v>310</v>
      </c>
      <c r="G32">
        <f>IFERROR(VLOOKUP(U16W[[#This Row],[Card]],results5132[],3,FALSE),999)</f>
        <v>19</v>
      </c>
      <c r="H32">
        <f>VLOOKUP(U16W[[#This Row],[pos5132]],pointstable[],2,FALSE)</f>
        <v>60</v>
      </c>
      <c r="I32" s="3">
        <f>IFERROR(VLOOKUP(U16W[[#This Row],[Card]],results5133[],3,FALSE),999)</f>
        <v>999</v>
      </c>
      <c r="J32" s="3">
        <f>VLOOKUP(U16W[[#This Row],[pos5133]],pointstable[],2,FALSE)</f>
        <v>0</v>
      </c>
      <c r="K32" s="3">
        <f>IFERROR(VLOOKUP(U16W[[#This Row],[Card]],results5134[],3,FALSE),999)</f>
        <v>21</v>
      </c>
      <c r="L32" s="3">
        <f>VLOOKUP(U16W[[#This Row],[pos5134]],pointstable[],2,FALSE)</f>
        <v>51</v>
      </c>
      <c r="M32" s="3">
        <f>IFERROR(VLOOKUP(U16W[[#This Row],[Card]],results5135[],3,FALSE),999)</f>
        <v>999</v>
      </c>
      <c r="N32" s="3">
        <f>VLOOKUP(U16W[[#This Row],[pos5135]],pointstable[],2,FALSE)</f>
        <v>0</v>
      </c>
      <c r="O32" s="3">
        <f>IFERROR(VLOOKUP(U16W[[#This Row],[Card]],results5136[],3,FALSE),999)</f>
        <v>999</v>
      </c>
      <c r="P32" s="3">
        <f>VLOOKUP(U16W[[#This Row],[pos5136]],pointstable[],2,FALSE)</f>
        <v>0</v>
      </c>
      <c r="Q32" s="3">
        <f>IFERROR(VLOOKUP(U16W[[#This Row],[Card]],results5191[],3,FALSE),999)</f>
        <v>4</v>
      </c>
      <c r="R32" s="3">
        <f>VLOOKUP(U16W[[#This Row],[pos5191]],pointstable[],2,FALSE)</f>
        <v>250</v>
      </c>
      <c r="S32" s="3">
        <f>IFERROR(VLOOKUP(U16W[[#This Row],[Card]],results5192[],3,FALSE),999)</f>
        <v>999</v>
      </c>
      <c r="T32" s="3">
        <f>VLOOKUP(U16W[[#This Row],[pos5192]],pointstable[],2,FALSE)</f>
        <v>0</v>
      </c>
      <c r="U32" s="3">
        <f>IFERROR(VLOOKUP(U16W[[#This Row],[Card]],results5193[],3,FALSE),999)</f>
        <v>19</v>
      </c>
      <c r="V32" s="3">
        <f>VLOOKUP(U16W[[#This Row],[pos5193]],pointstable[],2,FALSE)</f>
        <v>60</v>
      </c>
      <c r="W32" s="3">
        <f>IFERROR(VLOOKUP(U16W[[#This Row],[Card]],resultsdual[],3,FALSE),999)</f>
        <v>999</v>
      </c>
      <c r="X32" s="3">
        <f>VLOOKUP(U16W[[#This Row],[posdual]],pointstable[],2,FALSE)</f>
        <v>0</v>
      </c>
    </row>
    <row r="33" spans="1:24" x14ac:dyDescent="0.3">
      <c r="A33">
        <v>78824</v>
      </c>
      <c r="B33" t="s">
        <v>95</v>
      </c>
      <c r="C33" s="3" t="s">
        <v>45</v>
      </c>
      <c r="D33" s="3">
        <v>2</v>
      </c>
      <c r="E3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372</v>
      </c>
      <c r="F33" s="3">
        <f>SUM(U16W[[#This Row],[pts5191]],U16W[[#This Row],[pts5192]],U16W[[#This Row],[pts5193]])</f>
        <v>136</v>
      </c>
      <c r="G33">
        <f>IFERROR(VLOOKUP(U16W[[#This Row],[Card]],results5132[],3,FALSE),999)</f>
        <v>25</v>
      </c>
      <c r="H33">
        <f>VLOOKUP(U16W[[#This Row],[pos5132]],pointstable[],2,FALSE)</f>
        <v>38</v>
      </c>
      <c r="I33" s="3">
        <f>IFERROR(VLOOKUP(U16W[[#This Row],[Card]],results5133[],3,FALSE),999)</f>
        <v>11</v>
      </c>
      <c r="J33" s="3">
        <f>VLOOKUP(U16W[[#This Row],[pos5133]],pointstable[],2,FALSE)</f>
        <v>120</v>
      </c>
      <c r="K33" s="3">
        <f>IFERROR(VLOOKUP(U16W[[#This Row],[Card]],results5134[],3,FALSE),999)</f>
        <v>999</v>
      </c>
      <c r="L33" s="3">
        <f>VLOOKUP(U16W[[#This Row],[pos5134]],pointstable[],2,FALSE)</f>
        <v>0</v>
      </c>
      <c r="M33" s="3">
        <f>IFERROR(VLOOKUP(U16W[[#This Row],[Card]],results5135[],3,FALSE),999)</f>
        <v>999</v>
      </c>
      <c r="N33" s="3">
        <f>VLOOKUP(U16W[[#This Row],[pos5135]],pointstable[],2,FALSE)</f>
        <v>0</v>
      </c>
      <c r="O33" s="3">
        <f>IFERROR(VLOOKUP(U16W[[#This Row],[Card]],results5136[],3,FALSE),999)</f>
        <v>42</v>
      </c>
      <c r="P33" s="3">
        <f>VLOOKUP(U16W[[#This Row],[pos5136]],pointstable[],2,FALSE)</f>
        <v>18</v>
      </c>
      <c r="Q33" s="3">
        <f>IFERROR(VLOOKUP(U16W[[#This Row],[Card]],results5191[],3,FALSE),999)</f>
        <v>34</v>
      </c>
      <c r="R33" s="3">
        <f>VLOOKUP(U16W[[#This Row],[pos5191]],pointstable[],2,FALSE)</f>
        <v>26</v>
      </c>
      <c r="S33" s="3">
        <f>IFERROR(VLOOKUP(U16W[[#This Row],[Card]],results5192[],3,FALSE),999)</f>
        <v>30</v>
      </c>
      <c r="T33" s="3">
        <f>VLOOKUP(U16W[[#This Row],[pos5192]],pointstable[],2,FALSE)</f>
        <v>30</v>
      </c>
      <c r="U33" s="3">
        <f>IFERROR(VLOOKUP(U16W[[#This Row],[Card]],results5193[],3,FALSE),999)</f>
        <v>15</v>
      </c>
      <c r="V33" s="3">
        <f>VLOOKUP(U16W[[#This Row],[pos5193]],pointstable[],2,FALSE)</f>
        <v>80</v>
      </c>
      <c r="W33" s="3">
        <f>IFERROR(VLOOKUP(U16W[[#This Row],[Card]],resultsdual[],3,FALSE),999)</f>
        <v>19</v>
      </c>
      <c r="X33" s="3">
        <f>VLOOKUP(U16W[[#This Row],[posdual]],pointstable[],2,FALSE)</f>
        <v>60</v>
      </c>
    </row>
    <row r="34" spans="1:24" x14ac:dyDescent="0.3">
      <c r="A34">
        <v>80983</v>
      </c>
      <c r="B34" t="s">
        <v>99</v>
      </c>
      <c r="C34" s="3" t="s">
        <v>19</v>
      </c>
      <c r="D34" s="3">
        <v>3</v>
      </c>
      <c r="E3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367</v>
      </c>
      <c r="F34" s="3">
        <f>SUM(U16W[[#This Row],[pts5191]],U16W[[#This Row],[pts5192]],U16W[[#This Row],[pts5193]])</f>
        <v>7</v>
      </c>
      <c r="G34">
        <f>IFERROR(VLOOKUP(U16W[[#This Row],[Card]],results5132[],3,FALSE),999)</f>
        <v>27</v>
      </c>
      <c r="H34">
        <f>VLOOKUP(U16W[[#This Row],[pos5132]],pointstable[],2,FALSE)</f>
        <v>34</v>
      </c>
      <c r="I34" s="3">
        <f>IFERROR(VLOOKUP(U16W[[#This Row],[Card]],results5133[],3,FALSE),999)</f>
        <v>19</v>
      </c>
      <c r="J34" s="3">
        <f>VLOOKUP(U16W[[#This Row],[pos5133]],pointstable[],2,FALSE)</f>
        <v>60</v>
      </c>
      <c r="K34" s="3">
        <f>IFERROR(VLOOKUP(U16W[[#This Row],[Card]],results5134[],3,FALSE),999)</f>
        <v>24</v>
      </c>
      <c r="L34" s="3">
        <f>VLOOKUP(U16W[[#This Row],[pos5134]],pointstable[],2,FALSE)</f>
        <v>41</v>
      </c>
      <c r="M34" s="3">
        <f>IFERROR(VLOOKUP(U16W[[#This Row],[Card]],results5135[],3,FALSE),999)</f>
        <v>35</v>
      </c>
      <c r="N34" s="3">
        <f>VLOOKUP(U16W[[#This Row],[pos5135]],pointstable[],2,FALSE)</f>
        <v>25</v>
      </c>
      <c r="O34" s="3">
        <f>IFERROR(VLOOKUP(U16W[[#This Row],[Card]],results5136[],3,FALSE),999)</f>
        <v>6</v>
      </c>
      <c r="P34" s="3">
        <f>VLOOKUP(U16W[[#This Row],[pos5136]],pointstable[],2,FALSE)</f>
        <v>200</v>
      </c>
      <c r="Q34" s="3">
        <f>IFERROR(VLOOKUP(U16W[[#This Row],[Card]],results5191[],3,FALSE),999)</f>
        <v>999</v>
      </c>
      <c r="R34" s="3">
        <f>VLOOKUP(U16W[[#This Row],[pos5191]],pointstable[],2,FALSE)</f>
        <v>0</v>
      </c>
      <c r="S34" s="3">
        <f>IFERROR(VLOOKUP(U16W[[#This Row],[Card]],results5192[],3,FALSE),999)</f>
        <v>999</v>
      </c>
      <c r="T34" s="3">
        <f>VLOOKUP(U16W[[#This Row],[pos5192]],pointstable[],2,FALSE)</f>
        <v>0</v>
      </c>
      <c r="U34" s="3">
        <f>IFERROR(VLOOKUP(U16W[[#This Row],[Card]],results5193[],3,FALSE),999)</f>
        <v>53</v>
      </c>
      <c r="V34" s="3">
        <f>VLOOKUP(U16W[[#This Row],[pos5193]],pointstable[],2,FALSE)</f>
        <v>7</v>
      </c>
      <c r="W34" s="3">
        <f>IFERROR(VLOOKUP(U16W[[#This Row],[Card]],resultsdual[],3,FALSE),999)</f>
        <v>999</v>
      </c>
      <c r="X34" s="3">
        <f>VLOOKUP(U16W[[#This Row],[posdual]],pointstable[],2,FALSE)</f>
        <v>0</v>
      </c>
    </row>
    <row r="35" spans="1:24" x14ac:dyDescent="0.3">
      <c r="A35">
        <v>75524</v>
      </c>
      <c r="B35" t="s">
        <v>160</v>
      </c>
      <c r="C35" s="3" t="s">
        <v>16</v>
      </c>
      <c r="D35" s="3">
        <v>2</v>
      </c>
      <c r="E3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350</v>
      </c>
      <c r="F35" s="3">
        <f>SUM(U16W[[#This Row],[pts5191]],U16W[[#This Row],[pts5192]],U16W[[#This Row],[pts5193]])</f>
        <v>108</v>
      </c>
      <c r="G35">
        <f>IFERROR(VLOOKUP(U16W[[#This Row],[Card]],results5132[],3,FALSE),999)</f>
        <v>63</v>
      </c>
      <c r="H35">
        <f>VLOOKUP(U16W[[#This Row],[pos5132]],pointstable[],2,FALSE)</f>
        <v>0</v>
      </c>
      <c r="I35" s="3">
        <f>IFERROR(VLOOKUP(U16W[[#This Row],[Card]],results5133[],3,FALSE),999)</f>
        <v>46</v>
      </c>
      <c r="J35" s="3">
        <f>VLOOKUP(U16W[[#This Row],[pos5133]],pointstable[],2,FALSE)</f>
        <v>14</v>
      </c>
      <c r="K35" s="3">
        <f>IFERROR(VLOOKUP(U16W[[#This Row],[Card]],results5134[],3,FALSE),999)</f>
        <v>12</v>
      </c>
      <c r="L35" s="3">
        <f>VLOOKUP(U16W[[#This Row],[pos5134]],pointstable[],2,FALSE)</f>
        <v>110</v>
      </c>
      <c r="M35" s="3">
        <f>IFERROR(VLOOKUP(U16W[[#This Row],[Card]],results5135[],3,FALSE),999)</f>
        <v>21</v>
      </c>
      <c r="N35" s="3">
        <f>VLOOKUP(U16W[[#This Row],[pos5135]],pointstable[],2,FALSE)</f>
        <v>51</v>
      </c>
      <c r="O35" s="3">
        <f>IFERROR(VLOOKUP(U16W[[#This Row],[Card]],results5136[],3,FALSE),999)</f>
        <v>48</v>
      </c>
      <c r="P35" s="3">
        <f>VLOOKUP(U16W[[#This Row],[pos5136]],pointstable[],2,FALSE)</f>
        <v>12</v>
      </c>
      <c r="Q35" s="3">
        <f>IFERROR(VLOOKUP(U16W[[#This Row],[Card]],results5191[],3,FALSE),999)</f>
        <v>999</v>
      </c>
      <c r="R35" s="3">
        <f>VLOOKUP(U16W[[#This Row],[pos5191]],pointstable[],2,FALSE)</f>
        <v>0</v>
      </c>
      <c r="S35" s="3">
        <f>IFERROR(VLOOKUP(U16W[[#This Row],[Card]],results5192[],3,FALSE),999)</f>
        <v>42</v>
      </c>
      <c r="T35" s="3">
        <f>VLOOKUP(U16W[[#This Row],[pos5192]],pointstable[],2,FALSE)</f>
        <v>18</v>
      </c>
      <c r="U35" s="3">
        <f>IFERROR(VLOOKUP(U16W[[#This Row],[Card]],results5193[],3,FALSE),999)</f>
        <v>14</v>
      </c>
      <c r="V35" s="3">
        <f>VLOOKUP(U16W[[#This Row],[pos5193]],pointstable[],2,FALSE)</f>
        <v>90</v>
      </c>
      <c r="W35" s="3">
        <f>IFERROR(VLOOKUP(U16W[[#This Row],[Card]],resultsdual[],3,FALSE),999)</f>
        <v>20</v>
      </c>
      <c r="X35" s="3">
        <f>VLOOKUP(U16W[[#This Row],[posdual]],pointstable[],2,FALSE)</f>
        <v>55</v>
      </c>
    </row>
    <row r="36" spans="1:24" x14ac:dyDescent="0.3">
      <c r="A36">
        <v>77469</v>
      </c>
      <c r="B36" t="s">
        <v>92</v>
      </c>
      <c r="C36" s="3" t="s">
        <v>17</v>
      </c>
      <c r="D36" s="3">
        <v>2</v>
      </c>
      <c r="E3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323</v>
      </c>
      <c r="F36" s="3">
        <f>SUM(U16W[[#This Row],[pts5191]],U16W[[#This Row],[pts5192]],U16W[[#This Row],[pts5193]])</f>
        <v>121</v>
      </c>
      <c r="G36">
        <f>IFERROR(VLOOKUP(U16W[[#This Row],[Card]],results5132[],3,FALSE),999)</f>
        <v>23</v>
      </c>
      <c r="H36">
        <f>VLOOKUP(U16W[[#This Row],[pos5132]],pointstable[],2,FALSE)</f>
        <v>44</v>
      </c>
      <c r="I36" s="3">
        <f>IFERROR(VLOOKUP(U16W[[#This Row],[Card]],results5133[],3,FALSE),999)</f>
        <v>28</v>
      </c>
      <c r="J36" s="3">
        <f>VLOOKUP(U16W[[#This Row],[pos5133]],pointstable[],2,FALSE)</f>
        <v>32</v>
      </c>
      <c r="K36" s="3">
        <f>IFERROR(VLOOKUP(U16W[[#This Row],[Card]],results5134[],3,FALSE),999)</f>
        <v>17</v>
      </c>
      <c r="L36" s="3">
        <f>VLOOKUP(U16W[[#This Row],[pos5134]],pointstable[],2,FALSE)</f>
        <v>70</v>
      </c>
      <c r="M36" s="3">
        <f>IFERROR(VLOOKUP(U16W[[#This Row],[Card]],results5135[],3,FALSE),999)</f>
        <v>28</v>
      </c>
      <c r="N36" s="3">
        <f>VLOOKUP(U16W[[#This Row],[pos5135]],pointstable[],2,FALSE)</f>
        <v>32</v>
      </c>
      <c r="O36" s="3">
        <f>IFERROR(VLOOKUP(U16W[[#This Row],[Card]],results5136[],3,FALSE),999)</f>
        <v>36</v>
      </c>
      <c r="P36" s="3">
        <f>VLOOKUP(U16W[[#This Row],[pos5136]],pointstable[],2,FALSE)</f>
        <v>24</v>
      </c>
      <c r="Q36" s="3">
        <f>IFERROR(VLOOKUP(U16W[[#This Row],[Card]],results5191[],3,FALSE),999)</f>
        <v>21</v>
      </c>
      <c r="R36" s="3">
        <f>VLOOKUP(U16W[[#This Row],[pos5191]],pointstable[],2,FALSE)</f>
        <v>51</v>
      </c>
      <c r="S36" s="3">
        <f>IFERROR(VLOOKUP(U16W[[#This Row],[Card]],results5192[],3,FALSE),999)</f>
        <v>34</v>
      </c>
      <c r="T36" s="3">
        <f>VLOOKUP(U16W[[#This Row],[pos5192]],pointstable[],2,FALSE)</f>
        <v>26</v>
      </c>
      <c r="U36" s="3">
        <f>IFERROR(VLOOKUP(U16W[[#This Row],[Card]],results5193[],3,FALSE),999)</f>
        <v>23</v>
      </c>
      <c r="V36" s="3">
        <f>VLOOKUP(U16W[[#This Row],[pos5193]],pointstable[],2,FALSE)</f>
        <v>44</v>
      </c>
      <c r="W36" s="3">
        <f>IFERROR(VLOOKUP(U16W[[#This Row],[Card]],resultsdual[],3,FALSE),999)</f>
        <v>999</v>
      </c>
      <c r="X36" s="3">
        <f>VLOOKUP(U16W[[#This Row],[posdual]],pointstable[],2,FALSE)</f>
        <v>0</v>
      </c>
    </row>
    <row r="37" spans="1:24" x14ac:dyDescent="0.3">
      <c r="A37">
        <v>77192</v>
      </c>
      <c r="B37" t="s">
        <v>97</v>
      </c>
      <c r="C37" s="3" t="s">
        <v>20</v>
      </c>
      <c r="D37" s="3">
        <v>2</v>
      </c>
      <c r="E3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320</v>
      </c>
      <c r="F37" s="3">
        <f>SUM(U16W[[#This Row],[pts5191]],U16W[[#This Row],[pts5192]],U16W[[#This Row],[pts5193]])</f>
        <v>112</v>
      </c>
      <c r="G37">
        <f>IFERROR(VLOOKUP(U16W[[#This Row],[Card]],results5132[],3,FALSE),999)</f>
        <v>26</v>
      </c>
      <c r="H37">
        <f>VLOOKUP(U16W[[#This Row],[pos5132]],pointstable[],2,FALSE)</f>
        <v>36</v>
      </c>
      <c r="I37" s="3">
        <f>IFERROR(VLOOKUP(U16W[[#This Row],[Card]],results5133[],3,FALSE),999)</f>
        <v>41</v>
      </c>
      <c r="J37" s="3">
        <f>VLOOKUP(U16W[[#This Row],[pos5133]],pointstable[],2,FALSE)</f>
        <v>19</v>
      </c>
      <c r="K37" s="3">
        <f>IFERROR(VLOOKUP(U16W[[#This Row],[Card]],results5134[],3,FALSE),999)</f>
        <v>25</v>
      </c>
      <c r="L37" s="3">
        <f>VLOOKUP(U16W[[#This Row],[pos5134]],pointstable[],2,FALSE)</f>
        <v>38</v>
      </c>
      <c r="M37" s="3">
        <f>IFERROR(VLOOKUP(U16W[[#This Row],[Card]],results5135[],3,FALSE),999)</f>
        <v>23</v>
      </c>
      <c r="N37" s="3">
        <f>VLOOKUP(U16W[[#This Row],[pos5135]],pointstable[],2,FALSE)</f>
        <v>44</v>
      </c>
      <c r="O37" s="3">
        <f>IFERROR(VLOOKUP(U16W[[#This Row],[Card]],results5136[],3,FALSE),999)</f>
        <v>30</v>
      </c>
      <c r="P37" s="3">
        <f>VLOOKUP(U16W[[#This Row],[pos5136]],pointstable[],2,FALSE)</f>
        <v>30</v>
      </c>
      <c r="Q37" s="3">
        <f>IFERROR(VLOOKUP(U16W[[#This Row],[Card]],results5191[],3,FALSE),999)</f>
        <v>26</v>
      </c>
      <c r="R37" s="3">
        <f>VLOOKUP(U16W[[#This Row],[pos5191]],pointstable[],2,FALSE)</f>
        <v>36</v>
      </c>
      <c r="S37" s="3">
        <f>IFERROR(VLOOKUP(U16W[[#This Row],[Card]],results5192[],3,FALSE),999)</f>
        <v>25</v>
      </c>
      <c r="T37" s="3">
        <f>VLOOKUP(U16W[[#This Row],[pos5192]],pointstable[],2,FALSE)</f>
        <v>38</v>
      </c>
      <c r="U37" s="3">
        <f>IFERROR(VLOOKUP(U16W[[#This Row],[Card]],results5193[],3,FALSE),999)</f>
        <v>25</v>
      </c>
      <c r="V37" s="3">
        <f>VLOOKUP(U16W[[#This Row],[pos5193]],pointstable[],2,FALSE)</f>
        <v>38</v>
      </c>
      <c r="W37" s="3">
        <f>IFERROR(VLOOKUP(U16W[[#This Row],[Card]],resultsdual[],3,FALSE),999)</f>
        <v>24</v>
      </c>
      <c r="X37" s="3">
        <f>VLOOKUP(U16W[[#This Row],[posdual]],pointstable[],2,FALSE)</f>
        <v>41</v>
      </c>
    </row>
    <row r="38" spans="1:24" x14ac:dyDescent="0.3">
      <c r="A38">
        <v>74981</v>
      </c>
      <c r="B38" t="s">
        <v>124</v>
      </c>
      <c r="C38" s="3" t="s">
        <v>22</v>
      </c>
      <c r="D38" s="3">
        <v>2</v>
      </c>
      <c r="E3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315</v>
      </c>
      <c r="F38" s="3">
        <f>SUM(U16W[[#This Row],[pts5191]],U16W[[#This Row],[pts5192]],U16W[[#This Row],[pts5193]])</f>
        <v>137</v>
      </c>
      <c r="G38">
        <f>IFERROR(VLOOKUP(U16W[[#This Row],[Card]],results5132[],3,FALSE),999)</f>
        <v>44</v>
      </c>
      <c r="H38">
        <f>VLOOKUP(U16W[[#This Row],[pos5132]],pointstable[],2,FALSE)</f>
        <v>16</v>
      </c>
      <c r="I38" s="3">
        <f>IFERROR(VLOOKUP(U16W[[#This Row],[Card]],results5133[],3,FALSE),999)</f>
        <v>27</v>
      </c>
      <c r="J38" s="3">
        <f>VLOOKUP(U16W[[#This Row],[pos5133]],pointstable[],2,FALSE)</f>
        <v>34</v>
      </c>
      <c r="K38" s="3">
        <f>IFERROR(VLOOKUP(U16W[[#This Row],[Card]],results5134[],3,FALSE),999)</f>
        <v>999</v>
      </c>
      <c r="L38" s="3">
        <f>VLOOKUP(U16W[[#This Row],[pos5134]],pointstable[],2,FALSE)</f>
        <v>0</v>
      </c>
      <c r="M38" s="3">
        <f>IFERROR(VLOOKUP(U16W[[#This Row],[Card]],results5135[],3,FALSE),999)</f>
        <v>999</v>
      </c>
      <c r="N38" s="3">
        <f>VLOOKUP(U16W[[#This Row],[pos5135]],pointstable[],2,FALSE)</f>
        <v>0</v>
      </c>
      <c r="O38" s="3">
        <f>IFERROR(VLOOKUP(U16W[[#This Row],[Card]],results5136[],3,FALSE),999)</f>
        <v>25</v>
      </c>
      <c r="P38" s="3">
        <f>VLOOKUP(U16W[[#This Row],[pos5136]],pointstable[],2,FALSE)</f>
        <v>38</v>
      </c>
      <c r="Q38" s="3">
        <f>IFERROR(VLOOKUP(U16W[[#This Row],[Card]],results5191[],3,FALSE),999)</f>
        <v>14</v>
      </c>
      <c r="R38" s="3">
        <f>VLOOKUP(U16W[[#This Row],[pos5191]],pointstable[],2,FALSE)</f>
        <v>90</v>
      </c>
      <c r="S38" s="3">
        <f>IFERROR(VLOOKUP(U16W[[#This Row],[Card]],results5192[],3,FALSE),999)</f>
        <v>22</v>
      </c>
      <c r="T38" s="3">
        <f>VLOOKUP(U16W[[#This Row],[pos5192]],pointstable[],2,FALSE)</f>
        <v>47</v>
      </c>
      <c r="U38" s="3">
        <f>IFERROR(VLOOKUP(U16W[[#This Row],[Card]],results5193[],3,FALSE),999)</f>
        <v>999</v>
      </c>
      <c r="V38" s="3">
        <f>VLOOKUP(U16W[[#This Row],[pos5193]],pointstable[],2,FALSE)</f>
        <v>0</v>
      </c>
      <c r="W38" s="3">
        <f>IFERROR(VLOOKUP(U16W[[#This Row],[Card]],resultsdual[],3,FALSE),999)</f>
        <v>14</v>
      </c>
      <c r="X38" s="3">
        <f>VLOOKUP(U16W[[#This Row],[posdual]],pointstable[],2,FALSE)</f>
        <v>90</v>
      </c>
    </row>
    <row r="39" spans="1:24" x14ac:dyDescent="0.3">
      <c r="A39">
        <v>80959</v>
      </c>
      <c r="B39" t="s">
        <v>130</v>
      </c>
      <c r="C39" s="3" t="s">
        <v>19</v>
      </c>
      <c r="D39" s="3">
        <v>3</v>
      </c>
      <c r="E3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310</v>
      </c>
      <c r="F39" s="3">
        <f>SUM(U16W[[#This Row],[pts5191]],U16W[[#This Row],[pts5192]],U16W[[#This Row],[pts5193]])</f>
        <v>168</v>
      </c>
      <c r="G39">
        <f>IFERROR(VLOOKUP(U16W[[#This Row],[Card]],results5132[],3,FALSE),999)</f>
        <v>47</v>
      </c>
      <c r="H39">
        <f>VLOOKUP(U16W[[#This Row],[pos5132]],pointstable[],2,FALSE)</f>
        <v>13</v>
      </c>
      <c r="I39" s="3">
        <f>IFERROR(VLOOKUP(U16W[[#This Row],[Card]],results5133[],3,FALSE),999)</f>
        <v>35</v>
      </c>
      <c r="J39" s="3">
        <f>VLOOKUP(U16W[[#This Row],[pos5133]],pointstable[],2,FALSE)</f>
        <v>25</v>
      </c>
      <c r="K39" s="3">
        <f>IFERROR(VLOOKUP(U16W[[#This Row],[Card]],results5134[],3,FALSE),999)</f>
        <v>30</v>
      </c>
      <c r="L39" s="3">
        <f>VLOOKUP(U16W[[#This Row],[pos5134]],pointstable[],2,FALSE)</f>
        <v>30</v>
      </c>
      <c r="M39" s="3">
        <f>IFERROR(VLOOKUP(U16W[[#This Row],[Card]],results5135[],3,FALSE),999)</f>
        <v>33</v>
      </c>
      <c r="N39" s="3">
        <f>VLOOKUP(U16W[[#This Row],[pos5135]],pointstable[],2,FALSE)</f>
        <v>27</v>
      </c>
      <c r="O39" s="3">
        <f>IFERROR(VLOOKUP(U16W[[#This Row],[Card]],results5136[],3,FALSE),999)</f>
        <v>22</v>
      </c>
      <c r="P39" s="3">
        <f>VLOOKUP(U16W[[#This Row],[pos5136]],pointstable[],2,FALSE)</f>
        <v>47</v>
      </c>
      <c r="Q39" s="3">
        <f>IFERROR(VLOOKUP(U16W[[#This Row],[Card]],results5191[],3,FALSE),999)</f>
        <v>16</v>
      </c>
      <c r="R39" s="3">
        <f>VLOOKUP(U16W[[#This Row],[pos5191]],pointstable[],2,FALSE)</f>
        <v>75</v>
      </c>
      <c r="S39" s="3">
        <f>IFERROR(VLOOKUP(U16W[[#This Row],[Card]],results5192[],3,FALSE),999)</f>
        <v>16</v>
      </c>
      <c r="T39" s="3">
        <f>VLOOKUP(U16W[[#This Row],[pos5192]],pointstable[],2,FALSE)</f>
        <v>75</v>
      </c>
      <c r="U39" s="3">
        <f>IFERROR(VLOOKUP(U16W[[#This Row],[Card]],results5193[],3,FALSE),999)</f>
        <v>42</v>
      </c>
      <c r="V39" s="3">
        <f>VLOOKUP(U16W[[#This Row],[pos5193]],pointstable[],2,FALSE)</f>
        <v>18</v>
      </c>
      <c r="W39" s="3">
        <f>IFERROR(VLOOKUP(U16W[[#This Row],[Card]],resultsdual[],3,FALSE),999)</f>
        <v>999</v>
      </c>
      <c r="X39" s="3">
        <f>VLOOKUP(U16W[[#This Row],[posdual]],pointstable[],2,FALSE)</f>
        <v>0</v>
      </c>
    </row>
    <row r="40" spans="1:24" x14ac:dyDescent="0.3">
      <c r="A40">
        <v>80883</v>
      </c>
      <c r="B40" t="s">
        <v>104</v>
      </c>
      <c r="C40" s="3" t="s">
        <v>14</v>
      </c>
      <c r="D40" s="3">
        <v>3</v>
      </c>
      <c r="E4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256</v>
      </c>
      <c r="F40" s="3">
        <f>SUM(U16W[[#This Row],[pts5191]],U16W[[#This Row],[pts5192]],U16W[[#This Row],[pts5193]])</f>
        <v>58</v>
      </c>
      <c r="G40">
        <f>IFERROR(VLOOKUP(U16W[[#This Row],[Card]],results5132[],3,FALSE),999)</f>
        <v>31</v>
      </c>
      <c r="H40">
        <f>VLOOKUP(U16W[[#This Row],[pos5132]],pointstable[],2,FALSE)</f>
        <v>29</v>
      </c>
      <c r="I40" s="3">
        <f>IFERROR(VLOOKUP(U16W[[#This Row],[Card]],results5133[],3,FALSE),999)</f>
        <v>20</v>
      </c>
      <c r="J40" s="3">
        <f>VLOOKUP(U16W[[#This Row],[pos5133]],pointstable[],2,FALSE)</f>
        <v>55</v>
      </c>
      <c r="K40" s="3">
        <f>IFERROR(VLOOKUP(U16W[[#This Row],[Card]],results5134[],3,FALSE),999)</f>
        <v>23</v>
      </c>
      <c r="L40" s="3">
        <f>VLOOKUP(U16W[[#This Row],[pos5134]],pointstable[],2,FALSE)</f>
        <v>44</v>
      </c>
      <c r="M40" s="3">
        <f>IFERROR(VLOOKUP(U16W[[#This Row],[Card]],results5135[],3,FALSE),999)</f>
        <v>999</v>
      </c>
      <c r="N40" s="3">
        <f>VLOOKUP(U16W[[#This Row],[pos5135]],pointstable[],2,FALSE)</f>
        <v>0</v>
      </c>
      <c r="O40" s="3">
        <f>IFERROR(VLOOKUP(U16W[[#This Row],[Card]],results5136[],3,FALSE),999)</f>
        <v>17</v>
      </c>
      <c r="P40" s="3">
        <f>VLOOKUP(U16W[[#This Row],[pos5136]],pointstable[],2,FALSE)</f>
        <v>70</v>
      </c>
      <c r="Q40" s="3">
        <f>IFERROR(VLOOKUP(U16W[[#This Row],[Card]],results5191[],3,FALSE),999)</f>
        <v>42</v>
      </c>
      <c r="R40" s="3">
        <f>VLOOKUP(U16W[[#This Row],[pos5191]],pointstable[],2,FALSE)</f>
        <v>18</v>
      </c>
      <c r="S40" s="3">
        <f>IFERROR(VLOOKUP(U16W[[#This Row],[Card]],results5192[],3,FALSE),999)</f>
        <v>35</v>
      </c>
      <c r="T40" s="3">
        <f>VLOOKUP(U16W[[#This Row],[pos5192]],pointstable[],2,FALSE)</f>
        <v>25</v>
      </c>
      <c r="U40" s="3">
        <f>IFERROR(VLOOKUP(U16W[[#This Row],[Card]],results5193[],3,FALSE),999)</f>
        <v>45</v>
      </c>
      <c r="V40" s="3">
        <f>VLOOKUP(U16W[[#This Row],[pos5193]],pointstable[],2,FALSE)</f>
        <v>15</v>
      </c>
      <c r="W40" s="3">
        <f>IFERROR(VLOOKUP(U16W[[#This Row],[Card]],resultsdual[],3,FALSE),999)</f>
        <v>999</v>
      </c>
      <c r="X40" s="3">
        <f>VLOOKUP(U16W[[#This Row],[posdual]],pointstable[],2,FALSE)</f>
        <v>0</v>
      </c>
    </row>
    <row r="41" spans="1:24" x14ac:dyDescent="0.3">
      <c r="A41">
        <v>80880</v>
      </c>
      <c r="B41" t="s">
        <v>101</v>
      </c>
      <c r="C41" s="3" t="s">
        <v>14</v>
      </c>
      <c r="D41" s="3">
        <v>3</v>
      </c>
      <c r="E4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239</v>
      </c>
      <c r="F41" s="3">
        <f>SUM(U16W[[#This Row],[pts5191]],U16W[[#This Row],[pts5192]],U16W[[#This Row],[pts5193]])</f>
        <v>69</v>
      </c>
      <c r="G41">
        <f>IFERROR(VLOOKUP(U16W[[#This Row],[Card]],results5132[],3,FALSE),999)</f>
        <v>28</v>
      </c>
      <c r="H41">
        <f>VLOOKUP(U16W[[#This Row],[pos5132]],pointstable[],2,FALSE)</f>
        <v>32</v>
      </c>
      <c r="I41" s="3">
        <f>IFERROR(VLOOKUP(U16W[[#This Row],[Card]],results5133[],3,FALSE),999)</f>
        <v>999</v>
      </c>
      <c r="J41" s="3">
        <f>VLOOKUP(U16W[[#This Row],[pos5133]],pointstable[],2,FALSE)</f>
        <v>0</v>
      </c>
      <c r="K41" s="3">
        <f>IFERROR(VLOOKUP(U16W[[#This Row],[Card]],results5134[],3,FALSE),999)</f>
        <v>999</v>
      </c>
      <c r="L41" s="3">
        <f>VLOOKUP(U16W[[#This Row],[pos5134]],pointstable[],2,FALSE)</f>
        <v>0</v>
      </c>
      <c r="M41" s="3">
        <f>IFERROR(VLOOKUP(U16W[[#This Row],[Card]],results5135[],3,FALSE),999)</f>
        <v>26</v>
      </c>
      <c r="N41" s="3">
        <f>VLOOKUP(U16W[[#This Row],[pos5135]],pointstable[],2,FALSE)</f>
        <v>36</v>
      </c>
      <c r="O41" s="3">
        <f>IFERROR(VLOOKUP(U16W[[#This Row],[Card]],results5136[],3,FALSE),999)</f>
        <v>28</v>
      </c>
      <c r="P41" s="3">
        <f>VLOOKUP(U16W[[#This Row],[pos5136]],pointstable[],2,FALSE)</f>
        <v>32</v>
      </c>
      <c r="Q41" s="3">
        <f>IFERROR(VLOOKUP(U16W[[#This Row],[Card]],results5191[],3,FALSE),999)</f>
        <v>32</v>
      </c>
      <c r="R41" s="3">
        <f>VLOOKUP(U16W[[#This Row],[pos5191]],pointstable[],2,FALSE)</f>
        <v>28</v>
      </c>
      <c r="S41" s="3">
        <f>IFERROR(VLOOKUP(U16W[[#This Row],[Card]],results5192[],3,FALSE),999)</f>
        <v>999</v>
      </c>
      <c r="T41" s="3">
        <f>VLOOKUP(U16W[[#This Row],[pos5192]],pointstable[],2,FALSE)</f>
        <v>0</v>
      </c>
      <c r="U41" s="3">
        <f>IFERROR(VLOOKUP(U16W[[#This Row],[Card]],results5193[],3,FALSE),999)</f>
        <v>24</v>
      </c>
      <c r="V41" s="3">
        <f>VLOOKUP(U16W[[#This Row],[pos5193]],pointstable[],2,FALSE)</f>
        <v>41</v>
      </c>
      <c r="W41" s="3">
        <f>IFERROR(VLOOKUP(U16W[[#This Row],[Card]],resultsdual[],3,FALSE),999)</f>
        <v>17</v>
      </c>
      <c r="X41" s="3">
        <f>VLOOKUP(U16W[[#This Row],[posdual]],pointstable[],2,FALSE)</f>
        <v>70</v>
      </c>
    </row>
    <row r="42" spans="1:24" x14ac:dyDescent="0.3">
      <c r="A42">
        <v>76810</v>
      </c>
      <c r="B42" t="s">
        <v>114</v>
      </c>
      <c r="C42" s="3" t="s">
        <v>28</v>
      </c>
      <c r="D42" s="3">
        <v>2</v>
      </c>
      <c r="E4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238</v>
      </c>
      <c r="F42" s="3">
        <f>SUM(U16W[[#This Row],[pts5191]],U16W[[#This Row],[pts5192]],U16W[[#This Row],[pts5193]])</f>
        <v>0</v>
      </c>
      <c r="G42">
        <f>IFERROR(VLOOKUP(U16W[[#This Row],[Card]],results5132[],3,FALSE),999)</f>
        <v>37</v>
      </c>
      <c r="H42">
        <f>VLOOKUP(U16W[[#This Row],[pos5132]],pointstable[],2,FALSE)</f>
        <v>23</v>
      </c>
      <c r="I42" s="3">
        <f>IFERROR(VLOOKUP(U16W[[#This Row],[Card]],results5133[],3,FALSE),999)</f>
        <v>23</v>
      </c>
      <c r="J42" s="3">
        <f>VLOOKUP(U16W[[#This Row],[pos5133]],pointstable[],2,FALSE)</f>
        <v>44</v>
      </c>
      <c r="K42" s="3">
        <f>IFERROR(VLOOKUP(U16W[[#This Row],[Card]],results5134[],3,FALSE),999)</f>
        <v>16</v>
      </c>
      <c r="L42" s="3">
        <f>VLOOKUP(U16W[[#This Row],[pos5134]],pointstable[],2,FALSE)</f>
        <v>75</v>
      </c>
      <c r="M42" s="3">
        <f>IFERROR(VLOOKUP(U16W[[#This Row],[Card]],results5135[],3,FALSE),999)</f>
        <v>24</v>
      </c>
      <c r="N42" s="3">
        <f>VLOOKUP(U16W[[#This Row],[pos5135]],pointstable[],2,FALSE)</f>
        <v>41</v>
      </c>
      <c r="O42" s="3">
        <f>IFERROR(VLOOKUP(U16W[[#This Row],[Card]],results5136[],3,FALSE),999)</f>
        <v>20</v>
      </c>
      <c r="P42" s="3">
        <f>VLOOKUP(U16W[[#This Row],[pos5136]],pointstable[],2,FALSE)</f>
        <v>55</v>
      </c>
      <c r="Q42" s="3">
        <f>IFERROR(VLOOKUP(U16W[[#This Row],[Card]],results5191[],3,FALSE),999)</f>
        <v>999</v>
      </c>
      <c r="R42" s="3">
        <f>VLOOKUP(U16W[[#This Row],[pos5191]],pointstable[],2,FALSE)</f>
        <v>0</v>
      </c>
      <c r="S42" s="3">
        <f>IFERROR(VLOOKUP(U16W[[#This Row],[Card]],results5192[],3,FALSE),999)</f>
        <v>999</v>
      </c>
      <c r="T42" s="3">
        <f>VLOOKUP(U16W[[#This Row],[pos5192]],pointstable[],2,FALSE)</f>
        <v>0</v>
      </c>
      <c r="U42" s="3">
        <f>IFERROR(VLOOKUP(U16W[[#This Row],[Card]],results5193[],3,FALSE),999)</f>
        <v>999</v>
      </c>
      <c r="V42" s="3">
        <f>VLOOKUP(U16W[[#This Row],[pos5193]],pointstable[],2,FALSE)</f>
        <v>0</v>
      </c>
      <c r="W42" s="3">
        <f>IFERROR(VLOOKUP(U16W[[#This Row],[Card]],resultsdual[],3,FALSE),999)</f>
        <v>999</v>
      </c>
      <c r="X42" s="3">
        <f>VLOOKUP(U16W[[#This Row],[posdual]],pointstable[],2,FALSE)</f>
        <v>0</v>
      </c>
    </row>
    <row r="43" spans="1:24" x14ac:dyDescent="0.3">
      <c r="A43">
        <v>81725</v>
      </c>
      <c r="B43" t="s">
        <v>82</v>
      </c>
      <c r="C43" s="3" t="s">
        <v>15</v>
      </c>
      <c r="D43" s="3">
        <v>3</v>
      </c>
      <c r="E4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232</v>
      </c>
      <c r="F43" s="3">
        <f>SUM(U16W[[#This Row],[pts5191]],U16W[[#This Row],[pts5192]],U16W[[#This Row],[pts5193]])</f>
        <v>124</v>
      </c>
      <c r="G43">
        <f>IFERROR(VLOOKUP(U16W[[#This Row],[Card]],results5132[],3,FALSE),999)</f>
        <v>17</v>
      </c>
      <c r="H43">
        <f>VLOOKUP(U16W[[#This Row],[pos5132]],pointstable[],2,FALSE)</f>
        <v>70</v>
      </c>
      <c r="I43" s="3">
        <f>IFERROR(VLOOKUP(U16W[[#This Row],[Card]],results5133[],3,FALSE),999)</f>
        <v>25</v>
      </c>
      <c r="J43" s="3">
        <f>VLOOKUP(U16W[[#This Row],[pos5133]],pointstable[],2,FALSE)</f>
        <v>38</v>
      </c>
      <c r="K43" s="3">
        <f>IFERROR(VLOOKUP(U16W[[#This Row],[Card]],results5134[],3,FALSE),999)</f>
        <v>999</v>
      </c>
      <c r="L43" s="3">
        <f>VLOOKUP(U16W[[#This Row],[pos5134]],pointstable[],2,FALSE)</f>
        <v>0</v>
      </c>
      <c r="M43" s="3">
        <f>IFERROR(VLOOKUP(U16W[[#This Row],[Card]],results5135[],3,FALSE),999)</f>
        <v>999</v>
      </c>
      <c r="N43" s="3">
        <f>VLOOKUP(U16W[[#This Row],[pos5135]],pointstable[],2,FALSE)</f>
        <v>0</v>
      </c>
      <c r="O43" s="3">
        <f>IFERROR(VLOOKUP(U16W[[#This Row],[Card]],results5136[],3,FALSE),999)</f>
        <v>999</v>
      </c>
      <c r="P43" s="3">
        <f>VLOOKUP(U16W[[#This Row],[pos5136]],pointstable[],2,FALSE)</f>
        <v>0</v>
      </c>
      <c r="Q43" s="3">
        <f>IFERROR(VLOOKUP(U16W[[#This Row],[Card]],results5191[],3,FALSE),999)</f>
        <v>35</v>
      </c>
      <c r="R43" s="3">
        <f>VLOOKUP(U16W[[#This Row],[pos5191]],pointstable[],2,FALSE)</f>
        <v>25</v>
      </c>
      <c r="S43" s="3">
        <f>IFERROR(VLOOKUP(U16W[[#This Row],[Card]],results5192[],3,FALSE),999)</f>
        <v>23</v>
      </c>
      <c r="T43" s="3">
        <f>VLOOKUP(U16W[[#This Row],[pos5192]],pointstable[],2,FALSE)</f>
        <v>44</v>
      </c>
      <c r="U43" s="3">
        <f>IFERROR(VLOOKUP(U16W[[#This Row],[Card]],results5193[],3,FALSE),999)</f>
        <v>20</v>
      </c>
      <c r="V43" s="3">
        <f>VLOOKUP(U16W[[#This Row],[pos5193]],pointstable[],2,FALSE)</f>
        <v>55</v>
      </c>
      <c r="W43" s="3">
        <f>IFERROR(VLOOKUP(U16W[[#This Row],[Card]],resultsdual[],3,FALSE),999)</f>
        <v>999</v>
      </c>
      <c r="X43" s="3">
        <f>VLOOKUP(U16W[[#This Row],[posdual]],pointstable[],2,FALSE)</f>
        <v>0</v>
      </c>
    </row>
    <row r="44" spans="1:24" x14ac:dyDescent="0.3">
      <c r="A44" s="16">
        <v>80895</v>
      </c>
      <c r="B44" s="18" t="s">
        <v>120</v>
      </c>
      <c r="C44" s="3" t="s">
        <v>17</v>
      </c>
      <c r="D44" s="3">
        <v>3</v>
      </c>
      <c r="E4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229</v>
      </c>
      <c r="F44" s="3">
        <f>SUM(U16W[[#This Row],[pts5191]],U16W[[#This Row],[pts5192]],U16W[[#This Row],[pts5193]])</f>
        <v>123</v>
      </c>
      <c r="G44">
        <f>IFERROR(VLOOKUP(U16W[[#This Row],[Card]],results5132[],3,FALSE),999)</f>
        <v>41</v>
      </c>
      <c r="H44">
        <f>VLOOKUP(U16W[[#This Row],[pos5132]],pointstable[],2,FALSE)</f>
        <v>19</v>
      </c>
      <c r="I44" s="3">
        <f>IFERROR(VLOOKUP(U16W[[#This Row],[Card]],results5133[],3,FALSE),999)</f>
        <v>44</v>
      </c>
      <c r="J44" s="3">
        <f>VLOOKUP(U16W[[#This Row],[pos5133]],pointstable[],2,FALSE)</f>
        <v>16</v>
      </c>
      <c r="K44" s="3">
        <f>IFERROR(VLOOKUP(U16W[[#This Row],[Card]],results5134[],3,FALSE),999)</f>
        <v>35</v>
      </c>
      <c r="L44" s="3">
        <f>VLOOKUP(U16W[[#This Row],[pos5134]],pointstable[],2,FALSE)</f>
        <v>25</v>
      </c>
      <c r="M44" s="3">
        <f>IFERROR(VLOOKUP(U16W[[#This Row],[Card]],results5135[],3,FALSE),999)</f>
        <v>43</v>
      </c>
      <c r="N44" s="3">
        <f>VLOOKUP(U16W[[#This Row],[pos5135]],pointstable[],2,FALSE)</f>
        <v>17</v>
      </c>
      <c r="O44" s="3">
        <f>IFERROR(VLOOKUP(U16W[[#This Row],[Card]],results5136[],3,FALSE),999)</f>
        <v>31</v>
      </c>
      <c r="P44" s="3">
        <f>VLOOKUP(U16W[[#This Row],[pos5136]],pointstable[],2,FALSE)</f>
        <v>29</v>
      </c>
      <c r="Q44" s="3">
        <f>IFERROR(VLOOKUP(U16W[[#This Row],[Card]],results5191[],3,FALSE),999)</f>
        <v>23</v>
      </c>
      <c r="R44" s="3">
        <f>VLOOKUP(U16W[[#This Row],[pos5191]],pointstable[],2,FALSE)</f>
        <v>44</v>
      </c>
      <c r="S44" s="3">
        <f>IFERROR(VLOOKUP(U16W[[#This Row],[Card]],results5192[],3,FALSE),999)</f>
        <v>21</v>
      </c>
      <c r="T44" s="3">
        <f>VLOOKUP(U16W[[#This Row],[pos5192]],pointstable[],2,FALSE)</f>
        <v>51</v>
      </c>
      <c r="U44" s="3">
        <f>IFERROR(VLOOKUP(U16W[[#This Row],[Card]],results5193[],3,FALSE),999)</f>
        <v>32</v>
      </c>
      <c r="V44" s="3">
        <f>VLOOKUP(U16W[[#This Row],[pos5193]],pointstable[],2,FALSE)</f>
        <v>28</v>
      </c>
      <c r="W44" s="3">
        <f>IFERROR(VLOOKUP(U16W[[#This Row],[Card]],resultsdual[],3,FALSE),999)</f>
        <v>999</v>
      </c>
      <c r="X44" s="3">
        <f>VLOOKUP(U16W[[#This Row],[posdual]],pointstable[],2,FALSE)</f>
        <v>0</v>
      </c>
    </row>
    <row r="45" spans="1:24" x14ac:dyDescent="0.3">
      <c r="A45">
        <v>78558</v>
      </c>
      <c r="B45" t="s">
        <v>103</v>
      </c>
      <c r="C45" s="3" t="s">
        <v>14</v>
      </c>
      <c r="D45" s="3">
        <v>2</v>
      </c>
      <c r="E4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228</v>
      </c>
      <c r="F45" s="3">
        <f>SUM(U16W[[#This Row],[pts5191]],U16W[[#This Row],[pts5192]],U16W[[#This Row],[pts5193]])</f>
        <v>65</v>
      </c>
      <c r="G45">
        <f>IFERROR(VLOOKUP(U16W[[#This Row],[Card]],results5132[],3,FALSE),999)</f>
        <v>30</v>
      </c>
      <c r="H45">
        <f>VLOOKUP(U16W[[#This Row],[pos5132]],pointstable[],2,FALSE)</f>
        <v>30</v>
      </c>
      <c r="I45" s="3">
        <f>IFERROR(VLOOKUP(U16W[[#This Row],[Card]],results5133[],3,FALSE),999)</f>
        <v>30</v>
      </c>
      <c r="J45" s="3">
        <f>VLOOKUP(U16W[[#This Row],[pos5133]],pointstable[],2,FALSE)</f>
        <v>30</v>
      </c>
      <c r="K45" s="3">
        <f>IFERROR(VLOOKUP(U16W[[#This Row],[Card]],results5134[],3,FALSE),999)</f>
        <v>999</v>
      </c>
      <c r="L45" s="3">
        <f>VLOOKUP(U16W[[#This Row],[pos5134]],pointstable[],2,FALSE)</f>
        <v>0</v>
      </c>
      <c r="M45" s="3">
        <f>IFERROR(VLOOKUP(U16W[[#This Row],[Card]],results5135[],3,FALSE),999)</f>
        <v>27</v>
      </c>
      <c r="N45" s="3">
        <f>VLOOKUP(U16W[[#This Row],[pos5135]],pointstable[],2,FALSE)</f>
        <v>34</v>
      </c>
      <c r="O45" s="3">
        <f>IFERROR(VLOOKUP(U16W[[#This Row],[Card]],results5136[],3,FALSE),999)</f>
        <v>32</v>
      </c>
      <c r="P45" s="3">
        <f>VLOOKUP(U16W[[#This Row],[pos5136]],pointstable[],2,FALSE)</f>
        <v>28</v>
      </c>
      <c r="Q45" s="3">
        <f>IFERROR(VLOOKUP(U16W[[#This Row],[Card]],results5191[],3,FALSE),999)</f>
        <v>28</v>
      </c>
      <c r="R45" s="3">
        <f>VLOOKUP(U16W[[#This Row],[pos5191]],pointstable[],2,FALSE)</f>
        <v>32</v>
      </c>
      <c r="S45" s="3">
        <f>IFERROR(VLOOKUP(U16W[[#This Row],[Card]],results5192[],3,FALSE),999)</f>
        <v>43</v>
      </c>
      <c r="T45" s="3">
        <f>VLOOKUP(U16W[[#This Row],[pos5192]],pointstable[],2,FALSE)</f>
        <v>17</v>
      </c>
      <c r="U45" s="3">
        <f>IFERROR(VLOOKUP(U16W[[#This Row],[Card]],results5193[],3,FALSE),999)</f>
        <v>44</v>
      </c>
      <c r="V45" s="3">
        <f>VLOOKUP(U16W[[#This Row],[pos5193]],pointstable[],2,FALSE)</f>
        <v>16</v>
      </c>
      <c r="W45" s="3">
        <f>IFERROR(VLOOKUP(U16W[[#This Row],[Card]],resultsdual[],3,FALSE),999)</f>
        <v>24</v>
      </c>
      <c r="X45" s="3">
        <f>VLOOKUP(U16W[[#This Row],[posdual]],pointstable[],2,FALSE)</f>
        <v>41</v>
      </c>
    </row>
    <row r="46" spans="1:24" x14ac:dyDescent="0.3">
      <c r="A46">
        <v>77393</v>
      </c>
      <c r="B46" t="s">
        <v>94</v>
      </c>
      <c r="C46" s="3" t="s">
        <v>20</v>
      </c>
      <c r="D46" s="3">
        <v>2</v>
      </c>
      <c r="E4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208</v>
      </c>
      <c r="F46" s="3">
        <f>SUM(U16W[[#This Row],[pts5191]],U16W[[#This Row],[pts5192]],U16W[[#This Row],[pts5193]])</f>
        <v>67</v>
      </c>
      <c r="G46">
        <f>IFERROR(VLOOKUP(U16W[[#This Row],[Card]],results5132[],3,FALSE),999)</f>
        <v>24</v>
      </c>
      <c r="H46">
        <f>VLOOKUP(U16W[[#This Row],[pos5132]],pointstable[],2,FALSE)</f>
        <v>41</v>
      </c>
      <c r="I46" s="3">
        <f>IFERROR(VLOOKUP(U16W[[#This Row],[Card]],results5133[],3,FALSE),999)</f>
        <v>32</v>
      </c>
      <c r="J46" s="3">
        <f>VLOOKUP(U16W[[#This Row],[pos5133]],pointstable[],2,FALSE)</f>
        <v>28</v>
      </c>
      <c r="K46" s="3">
        <f>IFERROR(VLOOKUP(U16W[[#This Row],[Card]],results5134[],3,FALSE),999)</f>
        <v>999</v>
      </c>
      <c r="L46" s="3">
        <f>VLOOKUP(U16W[[#This Row],[pos5134]],pointstable[],2,FALSE)</f>
        <v>0</v>
      </c>
      <c r="M46" s="3">
        <f>IFERROR(VLOOKUP(U16W[[#This Row],[Card]],results5135[],3,FALSE),999)</f>
        <v>38</v>
      </c>
      <c r="N46" s="3">
        <f>VLOOKUP(U16W[[#This Row],[pos5135]],pointstable[],2,FALSE)</f>
        <v>22</v>
      </c>
      <c r="O46" s="3">
        <f>IFERROR(VLOOKUP(U16W[[#This Row],[Card]],results5136[],3,FALSE),999)</f>
        <v>38</v>
      </c>
      <c r="P46" s="3">
        <f>VLOOKUP(U16W[[#This Row],[pos5136]],pointstable[],2,FALSE)</f>
        <v>22</v>
      </c>
      <c r="Q46" s="3">
        <f>IFERROR(VLOOKUP(U16W[[#This Row],[Card]],results5191[],3,FALSE),999)</f>
        <v>44</v>
      </c>
      <c r="R46" s="3">
        <f>VLOOKUP(U16W[[#This Row],[pos5191]],pointstable[],2,FALSE)</f>
        <v>16</v>
      </c>
      <c r="S46" s="3">
        <f>IFERROR(VLOOKUP(U16W[[#This Row],[Card]],results5192[],3,FALSE),999)</f>
        <v>32</v>
      </c>
      <c r="T46" s="3">
        <f>VLOOKUP(U16W[[#This Row],[pos5192]],pointstable[],2,FALSE)</f>
        <v>28</v>
      </c>
      <c r="U46" s="3">
        <f>IFERROR(VLOOKUP(U16W[[#This Row],[Card]],results5193[],3,FALSE),999)</f>
        <v>37</v>
      </c>
      <c r="V46" s="3">
        <f>VLOOKUP(U16W[[#This Row],[pos5193]],pointstable[],2,FALSE)</f>
        <v>23</v>
      </c>
      <c r="W46" s="3">
        <f>IFERROR(VLOOKUP(U16W[[#This Row],[Card]],resultsdual[],3,FALSE),999)</f>
        <v>32</v>
      </c>
      <c r="X46" s="3">
        <f>VLOOKUP(U16W[[#This Row],[posdual]],pointstable[],2,FALSE)</f>
        <v>28</v>
      </c>
    </row>
    <row r="47" spans="1:24" x14ac:dyDescent="0.3">
      <c r="A47">
        <v>77306</v>
      </c>
      <c r="B47" t="s">
        <v>143</v>
      </c>
      <c r="C47" s="3" t="s">
        <v>50</v>
      </c>
      <c r="D47" s="3">
        <v>2</v>
      </c>
      <c r="E4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205</v>
      </c>
      <c r="F47" s="3">
        <f>SUM(U16W[[#This Row],[pts5191]],U16W[[#This Row],[pts5192]],U16W[[#This Row],[pts5193]])</f>
        <v>73</v>
      </c>
      <c r="G47">
        <f>IFERROR(VLOOKUP(U16W[[#This Row],[Card]],results5132[],3,FALSE),999)</f>
        <v>54</v>
      </c>
      <c r="H47">
        <f>VLOOKUP(U16W[[#This Row],[pos5132]],pointstable[],2,FALSE)</f>
        <v>6</v>
      </c>
      <c r="I47" s="3">
        <f>IFERROR(VLOOKUP(U16W[[#This Row],[Card]],results5133[],3,FALSE),999)</f>
        <v>38</v>
      </c>
      <c r="J47" s="3">
        <f>VLOOKUP(U16W[[#This Row],[pos5133]],pointstable[],2,FALSE)</f>
        <v>22</v>
      </c>
      <c r="K47" s="3">
        <f>IFERROR(VLOOKUP(U16W[[#This Row],[Card]],results5134[],3,FALSE),999)</f>
        <v>22</v>
      </c>
      <c r="L47" s="3">
        <f>VLOOKUP(U16W[[#This Row],[pos5134]],pointstable[],2,FALSE)</f>
        <v>47</v>
      </c>
      <c r="M47" s="3">
        <f>IFERROR(VLOOKUP(U16W[[#This Row],[Card]],results5135[],3,FALSE),999)</f>
        <v>999</v>
      </c>
      <c r="N47" s="3">
        <f>VLOOKUP(U16W[[#This Row],[pos5135]],pointstable[],2,FALSE)</f>
        <v>0</v>
      </c>
      <c r="O47" s="3">
        <f>IFERROR(VLOOKUP(U16W[[#This Row],[Card]],results5136[],3,FALSE),999)</f>
        <v>39</v>
      </c>
      <c r="P47" s="3">
        <f>VLOOKUP(U16W[[#This Row],[pos5136]],pointstable[],2,FALSE)</f>
        <v>21</v>
      </c>
      <c r="Q47" s="3">
        <f>IFERROR(VLOOKUP(U16W[[#This Row],[Card]],results5191[],3,FALSE),999)</f>
        <v>48</v>
      </c>
      <c r="R47" s="3">
        <f>VLOOKUP(U16W[[#This Row],[pos5191]],pointstable[],2,FALSE)</f>
        <v>12</v>
      </c>
      <c r="S47" s="3">
        <f>IFERROR(VLOOKUP(U16W[[#This Row],[Card]],results5192[],3,FALSE),999)</f>
        <v>33</v>
      </c>
      <c r="T47" s="3">
        <f>VLOOKUP(U16W[[#This Row],[pos5192]],pointstable[],2,FALSE)</f>
        <v>27</v>
      </c>
      <c r="U47" s="3">
        <f>IFERROR(VLOOKUP(U16W[[#This Row],[Card]],results5193[],3,FALSE),999)</f>
        <v>27</v>
      </c>
      <c r="V47" s="3">
        <f>VLOOKUP(U16W[[#This Row],[pos5193]],pointstable[],2,FALSE)</f>
        <v>34</v>
      </c>
      <c r="W47" s="3">
        <f>IFERROR(VLOOKUP(U16W[[#This Row],[Card]],resultsdual[],3,FALSE),999)</f>
        <v>26</v>
      </c>
      <c r="X47" s="3">
        <f>VLOOKUP(U16W[[#This Row],[posdual]],pointstable[],2,FALSE)</f>
        <v>36</v>
      </c>
    </row>
    <row r="48" spans="1:24" x14ac:dyDescent="0.3">
      <c r="A48">
        <v>74658</v>
      </c>
      <c r="B48" t="s">
        <v>132</v>
      </c>
      <c r="C48" s="3" t="s">
        <v>14</v>
      </c>
      <c r="D48" s="3">
        <v>2</v>
      </c>
      <c r="E4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196</v>
      </c>
      <c r="F48" s="3">
        <f>SUM(U16W[[#This Row],[pts5191]],U16W[[#This Row],[pts5192]],U16W[[#This Row],[pts5193]])</f>
        <v>84</v>
      </c>
      <c r="G48">
        <f>IFERROR(VLOOKUP(U16W[[#This Row],[Card]],results5132[],3,FALSE),999)</f>
        <v>48</v>
      </c>
      <c r="H48">
        <f>VLOOKUP(U16W[[#This Row],[pos5132]],pointstable[],2,FALSE)</f>
        <v>12</v>
      </c>
      <c r="I48" s="3">
        <f>IFERROR(VLOOKUP(U16W[[#This Row],[Card]],results5133[],3,FALSE),999)</f>
        <v>29</v>
      </c>
      <c r="J48" s="3">
        <f>VLOOKUP(U16W[[#This Row],[pos5133]],pointstable[],2,FALSE)</f>
        <v>31</v>
      </c>
      <c r="K48" s="3">
        <f>IFERROR(VLOOKUP(U16W[[#This Row],[Card]],results5134[],3,FALSE),999)</f>
        <v>32</v>
      </c>
      <c r="L48" s="3">
        <f>VLOOKUP(U16W[[#This Row],[pos5134]],pointstable[],2,FALSE)</f>
        <v>28</v>
      </c>
      <c r="M48" s="3">
        <f>IFERROR(VLOOKUP(U16W[[#This Row],[Card]],results5135[],3,FALSE),999)</f>
        <v>42</v>
      </c>
      <c r="N48" s="3">
        <f>VLOOKUP(U16W[[#This Row],[pos5135]],pointstable[],2,FALSE)</f>
        <v>18</v>
      </c>
      <c r="O48" s="3">
        <f>IFERROR(VLOOKUP(U16W[[#This Row],[Card]],results5136[],3,FALSE),999)</f>
        <v>37</v>
      </c>
      <c r="P48" s="3">
        <f>VLOOKUP(U16W[[#This Row],[pos5136]],pointstable[],2,FALSE)</f>
        <v>23</v>
      </c>
      <c r="Q48" s="3">
        <f>IFERROR(VLOOKUP(U16W[[#This Row],[Card]],results5191[],3,FALSE),999)</f>
        <v>33</v>
      </c>
      <c r="R48" s="3">
        <f>VLOOKUP(U16W[[#This Row],[pos5191]],pointstable[],2,FALSE)</f>
        <v>27</v>
      </c>
      <c r="S48" s="3">
        <f>IFERROR(VLOOKUP(U16W[[#This Row],[Card]],results5192[],3,FALSE),999)</f>
        <v>29</v>
      </c>
      <c r="T48" s="3">
        <f>VLOOKUP(U16W[[#This Row],[pos5192]],pointstable[],2,FALSE)</f>
        <v>31</v>
      </c>
      <c r="U48" s="3">
        <f>IFERROR(VLOOKUP(U16W[[#This Row],[Card]],results5193[],3,FALSE),999)</f>
        <v>34</v>
      </c>
      <c r="V48" s="3">
        <f>VLOOKUP(U16W[[#This Row],[pos5193]],pointstable[],2,FALSE)</f>
        <v>26</v>
      </c>
      <c r="W48" s="3">
        <f>IFERROR(VLOOKUP(U16W[[#This Row],[Card]],resultsdual[],3,FALSE),999)</f>
        <v>999</v>
      </c>
      <c r="X48" s="3">
        <f>VLOOKUP(U16W[[#This Row],[posdual]],pointstable[],2,FALSE)</f>
        <v>0</v>
      </c>
    </row>
    <row r="49" spans="1:24" x14ac:dyDescent="0.3">
      <c r="A49">
        <v>81195</v>
      </c>
      <c r="B49" t="s">
        <v>176</v>
      </c>
      <c r="C49" s="3" t="s">
        <v>17</v>
      </c>
      <c r="D49" s="3">
        <v>3</v>
      </c>
      <c r="E4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195</v>
      </c>
      <c r="F49" s="3">
        <f>SUM(U16W[[#This Row],[pts5191]],U16W[[#This Row],[pts5192]],U16W[[#This Row],[pts5193]])</f>
        <v>87</v>
      </c>
      <c r="G49">
        <f>IFERROR(VLOOKUP(U16W[[#This Row],[Card]],results5132[],3,FALSE),999)</f>
        <v>999</v>
      </c>
      <c r="H49">
        <f>VLOOKUP(U16W[[#This Row],[pos5132]],pointstable[],2,FALSE)</f>
        <v>0</v>
      </c>
      <c r="I49" s="3">
        <f>IFERROR(VLOOKUP(U16W[[#This Row],[Card]],results5133[],3,FALSE),999)</f>
        <v>48</v>
      </c>
      <c r="J49" s="3">
        <f>VLOOKUP(U16W[[#This Row],[pos5133]],pointstable[],2,FALSE)</f>
        <v>12</v>
      </c>
      <c r="K49" s="3">
        <f>IFERROR(VLOOKUP(U16W[[#This Row],[Card]],results5134[],3,FALSE),999)</f>
        <v>36</v>
      </c>
      <c r="L49" s="3">
        <f>VLOOKUP(U16W[[#This Row],[pos5134]],pointstable[],2,FALSE)</f>
        <v>24</v>
      </c>
      <c r="M49" s="3">
        <f>IFERROR(VLOOKUP(U16W[[#This Row],[Card]],results5135[],3,FALSE),999)</f>
        <v>31</v>
      </c>
      <c r="N49" s="3">
        <f>VLOOKUP(U16W[[#This Row],[pos5135]],pointstable[],2,FALSE)</f>
        <v>29</v>
      </c>
      <c r="O49" s="3">
        <f>IFERROR(VLOOKUP(U16W[[#This Row],[Card]],results5136[],3,FALSE),999)</f>
        <v>41</v>
      </c>
      <c r="P49" s="3">
        <f>VLOOKUP(U16W[[#This Row],[pos5136]],pointstable[],2,FALSE)</f>
        <v>19</v>
      </c>
      <c r="Q49" s="3">
        <f>IFERROR(VLOOKUP(U16W[[#This Row],[Card]],results5191[],3,FALSE),999)</f>
        <v>29</v>
      </c>
      <c r="R49" s="3">
        <f>VLOOKUP(U16W[[#This Row],[pos5191]],pointstable[],2,FALSE)</f>
        <v>31</v>
      </c>
      <c r="S49" s="3">
        <f>IFERROR(VLOOKUP(U16W[[#This Row],[Card]],results5192[],3,FALSE),999)</f>
        <v>27</v>
      </c>
      <c r="T49" s="3">
        <f>VLOOKUP(U16W[[#This Row],[pos5192]],pointstable[],2,FALSE)</f>
        <v>34</v>
      </c>
      <c r="U49" s="3">
        <f>IFERROR(VLOOKUP(U16W[[#This Row],[Card]],results5193[],3,FALSE),999)</f>
        <v>38</v>
      </c>
      <c r="V49" s="3">
        <f>VLOOKUP(U16W[[#This Row],[pos5193]],pointstable[],2,FALSE)</f>
        <v>22</v>
      </c>
      <c r="W49" s="3">
        <f>IFERROR(VLOOKUP(U16W[[#This Row],[Card]],resultsdual[],3,FALSE),999)</f>
        <v>36</v>
      </c>
      <c r="X49" s="3">
        <f>VLOOKUP(U16W[[#This Row],[posdual]],pointstable[],2,FALSE)</f>
        <v>24</v>
      </c>
    </row>
    <row r="50" spans="1:24" x14ac:dyDescent="0.3">
      <c r="A50">
        <v>85771</v>
      </c>
      <c r="B50" t="s">
        <v>134</v>
      </c>
      <c r="C50" s="3" t="s">
        <v>14</v>
      </c>
      <c r="D50" s="3">
        <v>2</v>
      </c>
      <c r="E5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192</v>
      </c>
      <c r="F50" s="3">
        <f>SUM(U16W[[#This Row],[pts5191]],U16W[[#This Row],[pts5192]],U16W[[#This Row],[pts5193]])</f>
        <v>96</v>
      </c>
      <c r="G50">
        <f>IFERROR(VLOOKUP(U16W[[#This Row],[Card]],results5132[],3,FALSE),999)</f>
        <v>49</v>
      </c>
      <c r="H50">
        <f>VLOOKUP(U16W[[#This Row],[pos5132]],pointstable[],2,FALSE)</f>
        <v>11</v>
      </c>
      <c r="I50" s="3">
        <f>IFERROR(VLOOKUP(U16W[[#This Row],[Card]],results5133[],3,FALSE),999)</f>
        <v>36</v>
      </c>
      <c r="J50" s="3">
        <f>VLOOKUP(U16W[[#This Row],[pos5133]],pointstable[],2,FALSE)</f>
        <v>24</v>
      </c>
      <c r="K50" s="3">
        <f>IFERROR(VLOOKUP(U16W[[#This Row],[Card]],results5134[],3,FALSE),999)</f>
        <v>40</v>
      </c>
      <c r="L50" s="3">
        <f>VLOOKUP(U16W[[#This Row],[pos5134]],pointstable[],2,FALSE)</f>
        <v>20</v>
      </c>
      <c r="M50" s="3">
        <f>IFERROR(VLOOKUP(U16W[[#This Row],[Card]],results5135[],3,FALSE),999)</f>
        <v>44</v>
      </c>
      <c r="N50" s="3">
        <f>VLOOKUP(U16W[[#This Row],[pos5135]],pointstable[],2,FALSE)</f>
        <v>16</v>
      </c>
      <c r="O50" s="3">
        <f>IFERROR(VLOOKUP(U16W[[#This Row],[Card]],results5136[],3,FALSE),999)</f>
        <v>35</v>
      </c>
      <c r="P50" s="3">
        <f>VLOOKUP(U16W[[#This Row],[pos5136]],pointstable[],2,FALSE)</f>
        <v>25</v>
      </c>
      <c r="Q50" s="3">
        <f>IFERROR(VLOOKUP(U16W[[#This Row],[Card]],results5191[],3,FALSE),999)</f>
        <v>22</v>
      </c>
      <c r="R50" s="3">
        <f>VLOOKUP(U16W[[#This Row],[pos5191]],pointstable[],2,FALSE)</f>
        <v>47</v>
      </c>
      <c r="S50" s="3">
        <f>IFERROR(VLOOKUP(U16W[[#This Row],[Card]],results5192[],3,FALSE),999)</f>
        <v>31</v>
      </c>
      <c r="T50" s="3">
        <f>VLOOKUP(U16W[[#This Row],[pos5192]],pointstable[],2,FALSE)</f>
        <v>29</v>
      </c>
      <c r="U50" s="3">
        <f>IFERROR(VLOOKUP(U16W[[#This Row],[Card]],results5193[],3,FALSE),999)</f>
        <v>40</v>
      </c>
      <c r="V50" s="3">
        <f>VLOOKUP(U16W[[#This Row],[pos5193]],pointstable[],2,FALSE)</f>
        <v>20</v>
      </c>
      <c r="W50" s="3">
        <f>IFERROR(VLOOKUP(U16W[[#This Row],[Card]],resultsdual[],3,FALSE),999)</f>
        <v>999</v>
      </c>
      <c r="X50" s="3">
        <f>VLOOKUP(U16W[[#This Row],[posdual]],pointstable[],2,FALSE)</f>
        <v>0</v>
      </c>
    </row>
    <row r="51" spans="1:24" x14ac:dyDescent="0.3">
      <c r="A51">
        <v>76255</v>
      </c>
      <c r="B51" t="s">
        <v>116</v>
      </c>
      <c r="C51" s="3" t="s">
        <v>14</v>
      </c>
      <c r="D51" s="3">
        <v>2</v>
      </c>
      <c r="E5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187</v>
      </c>
      <c r="F51" s="3">
        <f>SUM(U16W[[#This Row],[pts5191]],U16W[[#This Row],[pts5192]],U16W[[#This Row],[pts5193]])</f>
        <v>61</v>
      </c>
      <c r="G51">
        <f>IFERROR(VLOOKUP(U16W[[#This Row],[Card]],results5132[],3,FALSE),999)</f>
        <v>38</v>
      </c>
      <c r="H51">
        <f>VLOOKUP(U16W[[#This Row],[pos5132]],pointstable[],2,FALSE)</f>
        <v>22</v>
      </c>
      <c r="I51" s="3">
        <f>IFERROR(VLOOKUP(U16W[[#This Row],[Card]],results5133[],3,FALSE),999)</f>
        <v>31</v>
      </c>
      <c r="J51" s="3">
        <f>VLOOKUP(U16W[[#This Row],[pos5133]],pointstable[],2,FALSE)</f>
        <v>29</v>
      </c>
      <c r="K51" s="3">
        <f>IFERROR(VLOOKUP(U16W[[#This Row],[Card]],results5134[],3,FALSE),999)</f>
        <v>38</v>
      </c>
      <c r="L51" s="3">
        <f>VLOOKUP(U16W[[#This Row],[pos5134]],pointstable[],2,FALSE)</f>
        <v>22</v>
      </c>
      <c r="M51" s="3">
        <f>IFERROR(VLOOKUP(U16W[[#This Row],[Card]],results5135[],3,FALSE),999)</f>
        <v>48</v>
      </c>
      <c r="N51" s="3">
        <f>VLOOKUP(U16W[[#This Row],[pos5135]],pointstable[],2,FALSE)</f>
        <v>12</v>
      </c>
      <c r="O51" s="3">
        <f>IFERROR(VLOOKUP(U16W[[#This Row],[Card]],results5136[],3,FALSE),999)</f>
        <v>24</v>
      </c>
      <c r="P51" s="3">
        <f>VLOOKUP(U16W[[#This Row],[pos5136]],pointstable[],2,FALSE)</f>
        <v>41</v>
      </c>
      <c r="Q51" s="3">
        <f>IFERROR(VLOOKUP(U16W[[#This Row],[Card]],results5191[],3,FALSE),999)</f>
        <v>40</v>
      </c>
      <c r="R51" s="3">
        <f>VLOOKUP(U16W[[#This Row],[pos5191]],pointstable[],2,FALSE)</f>
        <v>20</v>
      </c>
      <c r="S51" s="3">
        <f>IFERROR(VLOOKUP(U16W[[#This Row],[Card]],results5192[],3,FALSE),999)</f>
        <v>24</v>
      </c>
      <c r="T51" s="3">
        <f>VLOOKUP(U16W[[#This Row],[pos5192]],pointstable[],2,FALSE)</f>
        <v>41</v>
      </c>
      <c r="U51" s="3">
        <f>IFERROR(VLOOKUP(U16W[[#This Row],[Card]],results5193[],3,FALSE),999)</f>
        <v>999</v>
      </c>
      <c r="V51" s="3">
        <f>VLOOKUP(U16W[[#This Row],[pos5193]],pointstable[],2,FALSE)</f>
        <v>0</v>
      </c>
      <c r="W51" s="3">
        <f>IFERROR(VLOOKUP(U16W[[#This Row],[Card]],resultsdual[],3,FALSE),999)</f>
        <v>999</v>
      </c>
      <c r="X51" s="3">
        <f>VLOOKUP(U16W[[#This Row],[posdual]],pointstable[],2,FALSE)</f>
        <v>0</v>
      </c>
    </row>
    <row r="52" spans="1:24" x14ac:dyDescent="0.3">
      <c r="A52">
        <v>82165</v>
      </c>
      <c r="B52" t="s">
        <v>123</v>
      </c>
      <c r="C52" s="3" t="s">
        <v>49</v>
      </c>
      <c r="D52" s="3">
        <v>3</v>
      </c>
      <c r="E5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187</v>
      </c>
      <c r="F52" s="3">
        <f>SUM(U16W[[#This Row],[pts5191]],U16W[[#This Row],[pts5192]],U16W[[#This Row],[pts5193]])</f>
        <v>73</v>
      </c>
      <c r="G52">
        <f>IFERROR(VLOOKUP(U16W[[#This Row],[Card]],results5132[],3,FALSE),999)</f>
        <v>43</v>
      </c>
      <c r="H52">
        <f>VLOOKUP(U16W[[#This Row],[pos5132]],pointstable[],2,FALSE)</f>
        <v>17</v>
      </c>
      <c r="I52" s="3">
        <f>IFERROR(VLOOKUP(U16W[[#This Row],[Card]],results5133[],3,FALSE),999)</f>
        <v>47</v>
      </c>
      <c r="J52" s="3">
        <f>VLOOKUP(U16W[[#This Row],[pos5133]],pointstable[],2,FALSE)</f>
        <v>13</v>
      </c>
      <c r="K52" s="3">
        <f>IFERROR(VLOOKUP(U16W[[#This Row],[Card]],results5134[],3,FALSE),999)</f>
        <v>29</v>
      </c>
      <c r="L52" s="3">
        <f>VLOOKUP(U16W[[#This Row],[pos5134]],pointstable[],2,FALSE)</f>
        <v>31</v>
      </c>
      <c r="M52" s="3">
        <f>IFERROR(VLOOKUP(U16W[[#This Row],[Card]],results5135[],3,FALSE),999)</f>
        <v>39</v>
      </c>
      <c r="N52" s="3">
        <f>VLOOKUP(U16W[[#This Row],[pos5135]],pointstable[],2,FALSE)</f>
        <v>21</v>
      </c>
      <c r="O52" s="3">
        <f>IFERROR(VLOOKUP(U16W[[#This Row],[Card]],results5136[],3,FALSE),999)</f>
        <v>999</v>
      </c>
      <c r="P52" s="3">
        <f>VLOOKUP(U16W[[#This Row],[pos5136]],pointstable[],2,FALSE)</f>
        <v>0</v>
      </c>
      <c r="Q52" s="3">
        <f>IFERROR(VLOOKUP(U16W[[#This Row],[Card]],results5191[],3,FALSE),999)</f>
        <v>36</v>
      </c>
      <c r="R52" s="3">
        <f>VLOOKUP(U16W[[#This Row],[pos5191]],pointstable[],2,FALSE)</f>
        <v>24</v>
      </c>
      <c r="S52" s="3">
        <f>IFERROR(VLOOKUP(U16W[[#This Row],[Card]],results5192[],3,FALSE),999)</f>
        <v>28</v>
      </c>
      <c r="T52" s="3">
        <f>VLOOKUP(U16W[[#This Row],[pos5192]],pointstable[],2,FALSE)</f>
        <v>32</v>
      </c>
      <c r="U52" s="3">
        <f>IFERROR(VLOOKUP(U16W[[#This Row],[Card]],results5193[],3,FALSE),999)</f>
        <v>43</v>
      </c>
      <c r="V52" s="3">
        <f>VLOOKUP(U16W[[#This Row],[pos5193]],pointstable[],2,FALSE)</f>
        <v>17</v>
      </c>
      <c r="W52" s="3">
        <f>IFERROR(VLOOKUP(U16W[[#This Row],[Card]],resultsdual[],3,FALSE),999)</f>
        <v>28</v>
      </c>
      <c r="X52" s="3">
        <f>VLOOKUP(U16W[[#This Row],[posdual]],pointstable[],2,FALSE)</f>
        <v>32</v>
      </c>
    </row>
    <row r="53" spans="1:24" x14ac:dyDescent="0.3">
      <c r="A53">
        <v>85769</v>
      </c>
      <c r="B53" t="s">
        <v>135</v>
      </c>
      <c r="C53" s="3" t="s">
        <v>14</v>
      </c>
      <c r="D53" s="3">
        <v>2</v>
      </c>
      <c r="E5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183</v>
      </c>
      <c r="F53" s="3">
        <f>SUM(U16W[[#This Row],[pts5191]],U16W[[#This Row],[pts5192]],U16W[[#This Row],[pts5193]])</f>
        <v>90</v>
      </c>
      <c r="G53">
        <f>IFERROR(VLOOKUP(U16W[[#This Row],[Card]],results5132[],3,FALSE),999)</f>
        <v>50</v>
      </c>
      <c r="H53">
        <f>VLOOKUP(U16W[[#This Row],[pos5132]],pointstable[],2,FALSE)</f>
        <v>10</v>
      </c>
      <c r="I53" s="3">
        <f>IFERROR(VLOOKUP(U16W[[#This Row],[Card]],results5133[],3,FALSE),999)</f>
        <v>999</v>
      </c>
      <c r="J53" s="3">
        <f>VLOOKUP(U16W[[#This Row],[pos5133]],pointstable[],2,FALSE)</f>
        <v>0</v>
      </c>
      <c r="K53" s="3">
        <f>IFERROR(VLOOKUP(U16W[[#This Row],[Card]],results5134[],3,FALSE),999)</f>
        <v>28</v>
      </c>
      <c r="L53" s="3">
        <f>VLOOKUP(U16W[[#This Row],[pos5134]],pointstable[],2,FALSE)</f>
        <v>32</v>
      </c>
      <c r="M53" s="3">
        <f>IFERROR(VLOOKUP(U16W[[#This Row],[Card]],results5135[],3,FALSE),999)</f>
        <v>40</v>
      </c>
      <c r="N53" s="3">
        <f>VLOOKUP(U16W[[#This Row],[pos5135]],pointstable[],2,FALSE)</f>
        <v>20</v>
      </c>
      <c r="O53" s="3">
        <f>IFERROR(VLOOKUP(U16W[[#This Row],[Card]],results5136[],3,FALSE),999)</f>
        <v>29</v>
      </c>
      <c r="P53" s="3">
        <f>VLOOKUP(U16W[[#This Row],[pos5136]],pointstable[],2,FALSE)</f>
        <v>31</v>
      </c>
      <c r="Q53" s="3">
        <f>IFERROR(VLOOKUP(U16W[[#This Row],[Card]],results5191[],3,FALSE),999)</f>
        <v>30</v>
      </c>
      <c r="R53" s="3">
        <f>VLOOKUP(U16W[[#This Row],[pos5191]],pointstable[],2,FALSE)</f>
        <v>30</v>
      </c>
      <c r="S53" s="3">
        <f>IFERROR(VLOOKUP(U16W[[#This Row],[Card]],results5192[],3,FALSE),999)</f>
        <v>36</v>
      </c>
      <c r="T53" s="3">
        <f>VLOOKUP(U16W[[#This Row],[pos5192]],pointstable[],2,FALSE)</f>
        <v>24</v>
      </c>
      <c r="U53" s="3">
        <f>IFERROR(VLOOKUP(U16W[[#This Row],[Card]],results5193[],3,FALSE),999)</f>
        <v>26</v>
      </c>
      <c r="V53" s="3">
        <f>VLOOKUP(U16W[[#This Row],[pos5193]],pointstable[],2,FALSE)</f>
        <v>36</v>
      </c>
      <c r="W53" s="3">
        <f>IFERROR(VLOOKUP(U16W[[#This Row],[Card]],resultsdual[],3,FALSE),999)</f>
        <v>999</v>
      </c>
      <c r="X53" s="3">
        <f>VLOOKUP(U16W[[#This Row],[posdual]],pointstable[],2,FALSE)</f>
        <v>0</v>
      </c>
    </row>
    <row r="54" spans="1:24" x14ac:dyDescent="0.3">
      <c r="A54">
        <v>80544</v>
      </c>
      <c r="B54" t="s">
        <v>909</v>
      </c>
      <c r="C54" s="3" t="s">
        <v>45</v>
      </c>
      <c r="D54" s="3">
        <v>2</v>
      </c>
      <c r="E5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167</v>
      </c>
      <c r="F54" s="3">
        <f>SUM(U16W[[#This Row],[pts5191]],U16W[[#This Row],[pts5192]],U16W[[#This Row],[pts5193]])</f>
        <v>123</v>
      </c>
      <c r="G54">
        <f>IFERROR(VLOOKUP(U16W[[#This Row],[Card]],results5132[],3,FALSE),999)</f>
        <v>999</v>
      </c>
      <c r="H54">
        <f>VLOOKUP(U16W[[#This Row],[pos5132]],pointstable[],2,FALSE)</f>
        <v>0</v>
      </c>
      <c r="I54" s="3">
        <f>IFERROR(VLOOKUP(U16W[[#This Row],[Card]],results5133[],3,FALSE),999)</f>
        <v>999</v>
      </c>
      <c r="J54" s="3">
        <f>VLOOKUP(U16W[[#This Row],[pos5133]],pointstable[],2,FALSE)</f>
        <v>0</v>
      </c>
      <c r="K54" s="3">
        <f>IFERROR(VLOOKUP(U16W[[#This Row],[Card]],results5134[],3,FALSE),999)</f>
        <v>999</v>
      </c>
      <c r="L54" s="3">
        <f>VLOOKUP(U16W[[#This Row],[pos5134]],pointstable[],2,FALSE)</f>
        <v>0</v>
      </c>
      <c r="M54" s="3">
        <f>IFERROR(VLOOKUP(U16W[[#This Row],[Card]],results5135[],3,FALSE),999)</f>
        <v>999</v>
      </c>
      <c r="N54" s="3">
        <f>VLOOKUP(U16W[[#This Row],[pos5135]],pointstable[],2,FALSE)</f>
        <v>0</v>
      </c>
      <c r="O54" s="3">
        <f>IFERROR(VLOOKUP(U16W[[#This Row],[Card]],results5136[],3,FALSE),999)</f>
        <v>999</v>
      </c>
      <c r="P54" s="3">
        <f>VLOOKUP(U16W[[#This Row],[pos5136]],pointstable[],2,FALSE)</f>
        <v>0</v>
      </c>
      <c r="Q54" s="3">
        <f>IFERROR(VLOOKUP(U16W[[#This Row],[Card]],results5191[],3,FALSE),999)</f>
        <v>38</v>
      </c>
      <c r="R54" s="3">
        <f>VLOOKUP(U16W[[#This Row],[pos5191]],pointstable[],2,FALSE)</f>
        <v>22</v>
      </c>
      <c r="S54" s="3">
        <f>IFERROR(VLOOKUP(U16W[[#This Row],[Card]],results5192[],3,FALSE),999)</f>
        <v>26</v>
      </c>
      <c r="T54" s="3">
        <f>VLOOKUP(U16W[[#This Row],[pos5192]],pointstable[],2,FALSE)</f>
        <v>36</v>
      </c>
      <c r="U54" s="3">
        <f>IFERROR(VLOOKUP(U16W[[#This Row],[Card]],results5193[],3,FALSE),999)</f>
        <v>18</v>
      </c>
      <c r="V54" s="3">
        <f>VLOOKUP(U16W[[#This Row],[pos5193]],pointstable[],2,FALSE)</f>
        <v>65</v>
      </c>
      <c r="W54" s="3">
        <f>IFERROR(VLOOKUP(U16W[[#This Row],[Card]],resultsdual[],3,FALSE),999)</f>
        <v>23</v>
      </c>
      <c r="X54" s="3">
        <f>VLOOKUP(U16W[[#This Row],[posdual]],pointstable[],2,FALSE)</f>
        <v>44</v>
      </c>
    </row>
    <row r="55" spans="1:24" x14ac:dyDescent="0.3">
      <c r="A55">
        <v>76232</v>
      </c>
      <c r="B55" t="s">
        <v>145</v>
      </c>
      <c r="C55" s="3" t="s">
        <v>15</v>
      </c>
      <c r="D55" s="3">
        <v>3</v>
      </c>
      <c r="E5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155</v>
      </c>
      <c r="F55" s="3">
        <f>SUM(U16W[[#This Row],[pts5191]],U16W[[#This Row],[pts5192]],U16W[[#This Row],[pts5193]])</f>
        <v>69</v>
      </c>
      <c r="G55">
        <f>IFERROR(VLOOKUP(U16W[[#This Row],[Card]],results5132[],3,FALSE),999)</f>
        <v>55</v>
      </c>
      <c r="H55">
        <f>VLOOKUP(U16W[[#This Row],[pos5132]],pointstable[],2,FALSE)</f>
        <v>5</v>
      </c>
      <c r="I55" s="3">
        <f>IFERROR(VLOOKUP(U16W[[#This Row],[Card]],results5133[],3,FALSE),999)</f>
        <v>37</v>
      </c>
      <c r="J55" s="3">
        <f>VLOOKUP(U16W[[#This Row],[pos5133]],pointstable[],2,FALSE)</f>
        <v>23</v>
      </c>
      <c r="K55" s="3">
        <f>IFERROR(VLOOKUP(U16W[[#This Row],[Card]],results5134[],3,FALSE),999)</f>
        <v>999</v>
      </c>
      <c r="L55" s="3">
        <f>VLOOKUP(U16W[[#This Row],[pos5134]],pointstable[],2,FALSE)</f>
        <v>0</v>
      </c>
      <c r="M55" s="3">
        <f>IFERROR(VLOOKUP(U16W[[#This Row],[Card]],results5135[],3,FALSE),999)</f>
        <v>999</v>
      </c>
      <c r="N55" s="3">
        <f>VLOOKUP(U16W[[#This Row],[pos5135]],pointstable[],2,FALSE)</f>
        <v>0</v>
      </c>
      <c r="O55" s="3">
        <f>IFERROR(VLOOKUP(U16W[[#This Row],[Card]],results5136[],3,FALSE),999)</f>
        <v>33</v>
      </c>
      <c r="P55" s="3">
        <f>VLOOKUP(U16W[[#This Row],[pos5136]],pointstable[],2,FALSE)</f>
        <v>27</v>
      </c>
      <c r="Q55" s="3">
        <f>IFERROR(VLOOKUP(U16W[[#This Row],[Card]],results5191[],3,FALSE),999)</f>
        <v>46</v>
      </c>
      <c r="R55" s="3">
        <f>VLOOKUP(U16W[[#This Row],[pos5191]],pointstable[],2,FALSE)</f>
        <v>14</v>
      </c>
      <c r="S55" s="3">
        <f>IFERROR(VLOOKUP(U16W[[#This Row],[Card]],results5192[],3,FALSE),999)</f>
        <v>37</v>
      </c>
      <c r="T55" s="3">
        <f>VLOOKUP(U16W[[#This Row],[pos5192]],pointstable[],2,FALSE)</f>
        <v>23</v>
      </c>
      <c r="U55" s="3">
        <f>IFERROR(VLOOKUP(U16W[[#This Row],[Card]],results5193[],3,FALSE),999)</f>
        <v>28</v>
      </c>
      <c r="V55" s="3">
        <f>VLOOKUP(U16W[[#This Row],[pos5193]],pointstable[],2,FALSE)</f>
        <v>32</v>
      </c>
      <c r="W55" s="3">
        <f>IFERROR(VLOOKUP(U16W[[#This Row],[Card]],resultsdual[],3,FALSE),999)</f>
        <v>29</v>
      </c>
      <c r="X55" s="3">
        <f>VLOOKUP(U16W[[#This Row],[posdual]],pointstable[],2,FALSE)</f>
        <v>31</v>
      </c>
    </row>
    <row r="56" spans="1:24" x14ac:dyDescent="0.3">
      <c r="A56">
        <v>80882</v>
      </c>
      <c r="B56" t="s">
        <v>128</v>
      </c>
      <c r="C56" s="3" t="s">
        <v>14</v>
      </c>
      <c r="D56" s="3">
        <v>3</v>
      </c>
      <c r="E5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150</v>
      </c>
      <c r="F56" s="3">
        <f>SUM(U16W[[#This Row],[pts5191]],U16W[[#This Row],[pts5192]],U16W[[#This Row],[pts5193]])</f>
        <v>36</v>
      </c>
      <c r="G56">
        <f>IFERROR(VLOOKUP(U16W[[#This Row],[Card]],results5132[],3,FALSE),999)</f>
        <v>46</v>
      </c>
      <c r="H56">
        <f>VLOOKUP(U16W[[#This Row],[pos5132]],pointstable[],2,FALSE)</f>
        <v>14</v>
      </c>
      <c r="I56" s="3">
        <f>IFERROR(VLOOKUP(U16W[[#This Row],[Card]],results5133[],3,FALSE),999)</f>
        <v>39</v>
      </c>
      <c r="J56" s="3">
        <f>VLOOKUP(U16W[[#This Row],[pos5133]],pointstable[],2,FALSE)</f>
        <v>21</v>
      </c>
      <c r="K56" s="3">
        <f>IFERROR(VLOOKUP(U16W[[#This Row],[Card]],results5134[],3,FALSE),999)</f>
        <v>999</v>
      </c>
      <c r="L56" s="3">
        <f>VLOOKUP(U16W[[#This Row],[pos5134]],pointstable[],2,FALSE)</f>
        <v>0</v>
      </c>
      <c r="M56" s="3">
        <f>IFERROR(VLOOKUP(U16W[[#This Row],[Card]],results5135[],3,FALSE),999)</f>
        <v>41</v>
      </c>
      <c r="N56" s="3">
        <f>VLOOKUP(U16W[[#This Row],[pos5135]],pointstable[],2,FALSE)</f>
        <v>19</v>
      </c>
      <c r="O56" s="3">
        <f>IFERROR(VLOOKUP(U16W[[#This Row],[Card]],results5136[],3,FALSE),999)</f>
        <v>34</v>
      </c>
      <c r="P56" s="3">
        <f>VLOOKUP(U16W[[#This Row],[pos5136]],pointstable[],2,FALSE)</f>
        <v>26</v>
      </c>
      <c r="Q56" s="3">
        <f>IFERROR(VLOOKUP(U16W[[#This Row],[Card]],results5191[],3,FALSE),999)</f>
        <v>49</v>
      </c>
      <c r="R56" s="3">
        <f>VLOOKUP(U16W[[#This Row],[pos5191]],pointstable[],2,FALSE)</f>
        <v>11</v>
      </c>
      <c r="S56" s="3">
        <f>IFERROR(VLOOKUP(U16W[[#This Row],[Card]],results5192[],3,FALSE),999)</f>
        <v>999</v>
      </c>
      <c r="T56" s="3">
        <f>VLOOKUP(U16W[[#This Row],[pos5192]],pointstable[],2,FALSE)</f>
        <v>0</v>
      </c>
      <c r="U56" s="3">
        <f>IFERROR(VLOOKUP(U16W[[#This Row],[Card]],results5193[],3,FALSE),999)</f>
        <v>35</v>
      </c>
      <c r="V56" s="3">
        <f>VLOOKUP(U16W[[#This Row],[pos5193]],pointstable[],2,FALSE)</f>
        <v>25</v>
      </c>
      <c r="W56" s="3">
        <f>IFERROR(VLOOKUP(U16W[[#This Row],[Card]],resultsdual[],3,FALSE),999)</f>
        <v>27</v>
      </c>
      <c r="X56" s="3">
        <f>VLOOKUP(U16W[[#This Row],[posdual]],pointstable[],2,FALSE)</f>
        <v>34</v>
      </c>
    </row>
    <row r="57" spans="1:24" x14ac:dyDescent="0.3">
      <c r="A57">
        <v>77254</v>
      </c>
      <c r="B57" t="s">
        <v>158</v>
      </c>
      <c r="C57" s="3" t="s">
        <v>50</v>
      </c>
      <c r="D57" s="3">
        <v>2</v>
      </c>
      <c r="E5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140</v>
      </c>
      <c r="F57" s="3">
        <f>SUM(U16W[[#This Row],[pts5191]],U16W[[#This Row],[pts5192]],U16W[[#This Row],[pts5193]])</f>
        <v>69</v>
      </c>
      <c r="G57">
        <f>IFERROR(VLOOKUP(U16W[[#This Row],[Card]],results5132[],3,FALSE),999)</f>
        <v>62</v>
      </c>
      <c r="H57">
        <f>VLOOKUP(U16W[[#This Row],[pos5132]],pointstable[],2,FALSE)</f>
        <v>0</v>
      </c>
      <c r="I57" s="3">
        <f>IFERROR(VLOOKUP(U16W[[#This Row],[Card]],results5133[],3,FALSE),999)</f>
        <v>42</v>
      </c>
      <c r="J57" s="3">
        <f>VLOOKUP(U16W[[#This Row],[pos5133]],pointstable[],2,FALSE)</f>
        <v>18</v>
      </c>
      <c r="K57" s="3">
        <f>IFERROR(VLOOKUP(U16W[[#This Row],[Card]],results5134[],3,FALSE),999)</f>
        <v>37</v>
      </c>
      <c r="L57" s="3">
        <f>VLOOKUP(U16W[[#This Row],[pos5134]],pointstable[],2,FALSE)</f>
        <v>23</v>
      </c>
      <c r="M57" s="3">
        <f>IFERROR(VLOOKUP(U16W[[#This Row],[Card]],results5135[],3,FALSE),999)</f>
        <v>30</v>
      </c>
      <c r="N57" s="3">
        <f>VLOOKUP(U16W[[#This Row],[pos5135]],pointstable[],2,FALSE)</f>
        <v>30</v>
      </c>
      <c r="O57" s="3">
        <f>IFERROR(VLOOKUP(U16W[[#This Row],[Card]],results5136[],3,FALSE),999)</f>
        <v>999</v>
      </c>
      <c r="P57" s="3">
        <f>VLOOKUP(U16W[[#This Row],[pos5136]],pointstable[],2,FALSE)</f>
        <v>0</v>
      </c>
      <c r="Q57" s="3">
        <f>IFERROR(VLOOKUP(U16W[[#This Row],[Card]],results5191[],3,FALSE),999)</f>
        <v>43</v>
      </c>
      <c r="R57" s="3">
        <f>VLOOKUP(U16W[[#This Row],[pos5191]],pointstable[],2,FALSE)</f>
        <v>17</v>
      </c>
      <c r="S57" s="3">
        <f>IFERROR(VLOOKUP(U16W[[#This Row],[Card]],results5192[],3,FALSE),999)</f>
        <v>38</v>
      </c>
      <c r="T57" s="3">
        <f>VLOOKUP(U16W[[#This Row],[pos5192]],pointstable[],2,FALSE)</f>
        <v>22</v>
      </c>
      <c r="U57" s="3">
        <f>IFERROR(VLOOKUP(U16W[[#This Row],[Card]],results5193[],3,FALSE),999)</f>
        <v>30</v>
      </c>
      <c r="V57" s="3">
        <f>VLOOKUP(U16W[[#This Row],[pos5193]],pointstable[],2,FALSE)</f>
        <v>30</v>
      </c>
      <c r="W57" s="3">
        <f>IFERROR(VLOOKUP(U16W[[#This Row],[Card]],resultsdual[],3,FALSE),999)</f>
        <v>999</v>
      </c>
      <c r="X57" s="3">
        <f>VLOOKUP(U16W[[#This Row],[posdual]],pointstable[],2,FALSE)</f>
        <v>0</v>
      </c>
    </row>
    <row r="58" spans="1:24" x14ac:dyDescent="0.3">
      <c r="A58">
        <v>80504</v>
      </c>
      <c r="B58" t="s">
        <v>156</v>
      </c>
      <c r="C58" s="3" t="s">
        <v>75</v>
      </c>
      <c r="D58" s="3">
        <v>3</v>
      </c>
      <c r="E5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132</v>
      </c>
      <c r="F58" s="3">
        <f>SUM(U16W[[#This Row],[pts5191]],U16W[[#This Row],[pts5192]],U16W[[#This Row],[pts5193]])</f>
        <v>58</v>
      </c>
      <c r="G58">
        <f>IFERROR(VLOOKUP(U16W[[#This Row],[Card]],results5132[],3,FALSE),999)</f>
        <v>61</v>
      </c>
      <c r="H58">
        <f>VLOOKUP(U16W[[#This Row],[pos5132]],pointstable[],2,FALSE)</f>
        <v>0</v>
      </c>
      <c r="I58" s="3">
        <f>IFERROR(VLOOKUP(U16W[[#This Row],[Card]],results5133[],3,FALSE),999)</f>
        <v>49</v>
      </c>
      <c r="J58" s="3">
        <f>VLOOKUP(U16W[[#This Row],[pos5133]],pointstable[],2,FALSE)</f>
        <v>11</v>
      </c>
      <c r="K58" s="3">
        <f>IFERROR(VLOOKUP(U16W[[#This Row],[Card]],results5134[],3,FALSE),999)</f>
        <v>999</v>
      </c>
      <c r="L58" s="3">
        <f>VLOOKUP(U16W[[#This Row],[pos5134]],pointstable[],2,FALSE)</f>
        <v>0</v>
      </c>
      <c r="M58" s="3">
        <f>IFERROR(VLOOKUP(U16W[[#This Row],[Card]],results5135[],3,FALSE),999)</f>
        <v>34</v>
      </c>
      <c r="N58" s="3">
        <f>VLOOKUP(U16W[[#This Row],[pos5135]],pointstable[],2,FALSE)</f>
        <v>26</v>
      </c>
      <c r="O58" s="3">
        <f>IFERROR(VLOOKUP(U16W[[#This Row],[Card]],results5136[],3,FALSE),999)</f>
        <v>52</v>
      </c>
      <c r="P58" s="3">
        <f>VLOOKUP(U16W[[#This Row],[pos5136]],pointstable[],2,FALSE)</f>
        <v>8</v>
      </c>
      <c r="Q58" s="3">
        <f>IFERROR(VLOOKUP(U16W[[#This Row],[Card]],results5191[],3,FALSE),999)</f>
        <v>47</v>
      </c>
      <c r="R58" s="3">
        <f>VLOOKUP(U16W[[#This Row],[pos5191]],pointstable[],2,FALSE)</f>
        <v>13</v>
      </c>
      <c r="S58" s="3">
        <f>IFERROR(VLOOKUP(U16W[[#This Row],[Card]],results5192[],3,FALSE),999)</f>
        <v>39</v>
      </c>
      <c r="T58" s="3">
        <f>VLOOKUP(U16W[[#This Row],[pos5192]],pointstable[],2,FALSE)</f>
        <v>21</v>
      </c>
      <c r="U58" s="3">
        <f>IFERROR(VLOOKUP(U16W[[#This Row],[Card]],results5193[],3,FALSE),999)</f>
        <v>36</v>
      </c>
      <c r="V58" s="3">
        <f>VLOOKUP(U16W[[#This Row],[pos5193]],pointstable[],2,FALSE)</f>
        <v>24</v>
      </c>
      <c r="W58" s="3">
        <f>IFERROR(VLOOKUP(U16W[[#This Row],[Card]],resultsdual[],3,FALSE),999)</f>
        <v>31</v>
      </c>
      <c r="X58" s="3">
        <f>VLOOKUP(U16W[[#This Row],[posdual]],pointstable[],2,FALSE)</f>
        <v>29</v>
      </c>
    </row>
    <row r="59" spans="1:24" x14ac:dyDescent="0.3">
      <c r="A59">
        <v>80889</v>
      </c>
      <c r="B59" t="s">
        <v>139</v>
      </c>
      <c r="C59" s="3" t="s">
        <v>17</v>
      </c>
      <c r="D59" s="3">
        <v>3</v>
      </c>
      <c r="E5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131</v>
      </c>
      <c r="F59" s="3">
        <f>SUM(U16W[[#This Row],[pts5191]],U16W[[#This Row],[pts5192]],U16W[[#This Row],[pts5193]])</f>
        <v>15</v>
      </c>
      <c r="G59">
        <f>IFERROR(VLOOKUP(U16W[[#This Row],[Card]],results5132[],3,FALSE),999)</f>
        <v>52</v>
      </c>
      <c r="H59">
        <f>VLOOKUP(U16W[[#This Row],[pos5132]],pointstable[],2,FALSE)</f>
        <v>8</v>
      </c>
      <c r="I59" s="3">
        <f>IFERROR(VLOOKUP(U16W[[#This Row],[Card]],results5133[],3,FALSE),999)</f>
        <v>33</v>
      </c>
      <c r="J59" s="3">
        <f>VLOOKUP(U16W[[#This Row],[pos5133]],pointstable[],2,FALSE)</f>
        <v>27</v>
      </c>
      <c r="K59" s="3">
        <f>IFERROR(VLOOKUP(U16W[[#This Row],[Card]],results5134[],3,FALSE),999)</f>
        <v>999</v>
      </c>
      <c r="L59" s="3">
        <f>VLOOKUP(U16W[[#This Row],[pos5134]],pointstable[],2,FALSE)</f>
        <v>0</v>
      </c>
      <c r="M59" s="3">
        <f>IFERROR(VLOOKUP(U16W[[#This Row],[Card]],results5135[],3,FALSE),999)</f>
        <v>29</v>
      </c>
      <c r="N59" s="3">
        <f>VLOOKUP(U16W[[#This Row],[pos5135]],pointstable[],2,FALSE)</f>
        <v>31</v>
      </c>
      <c r="O59" s="3">
        <f>IFERROR(VLOOKUP(U16W[[#This Row],[Card]],results5136[],3,FALSE),999)</f>
        <v>40</v>
      </c>
      <c r="P59" s="3">
        <f>VLOOKUP(U16W[[#This Row],[pos5136]],pointstable[],2,FALSE)</f>
        <v>20</v>
      </c>
      <c r="Q59" s="3">
        <f>IFERROR(VLOOKUP(U16W[[#This Row],[Card]],results5191[],3,FALSE),999)</f>
        <v>45</v>
      </c>
      <c r="R59" s="3">
        <f>VLOOKUP(U16W[[#This Row],[pos5191]],pointstable[],2,FALSE)</f>
        <v>15</v>
      </c>
      <c r="S59" s="3">
        <f>IFERROR(VLOOKUP(U16W[[#This Row],[Card]],results5192[],3,FALSE),999)</f>
        <v>999</v>
      </c>
      <c r="T59" s="3">
        <f>VLOOKUP(U16W[[#This Row],[pos5192]],pointstable[],2,FALSE)</f>
        <v>0</v>
      </c>
      <c r="U59" s="3">
        <f>IFERROR(VLOOKUP(U16W[[#This Row],[Card]],results5193[],3,FALSE),999)</f>
        <v>999</v>
      </c>
      <c r="V59" s="3">
        <f>VLOOKUP(U16W[[#This Row],[pos5193]],pointstable[],2,FALSE)</f>
        <v>0</v>
      </c>
      <c r="W59" s="3">
        <f>IFERROR(VLOOKUP(U16W[[#This Row],[Card]],resultsdual[],3,FALSE),999)</f>
        <v>30</v>
      </c>
      <c r="X59" s="3">
        <f>VLOOKUP(U16W[[#This Row],[posdual]],pointstable[],2,FALSE)</f>
        <v>30</v>
      </c>
    </row>
    <row r="60" spans="1:24" x14ac:dyDescent="0.3">
      <c r="A60">
        <v>80911</v>
      </c>
      <c r="B60" t="s">
        <v>152</v>
      </c>
      <c r="C60" s="3" t="s">
        <v>16</v>
      </c>
      <c r="D60" s="3">
        <v>3</v>
      </c>
      <c r="E6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128</v>
      </c>
      <c r="F60" s="3">
        <f>SUM(U16W[[#This Row],[pts5191]],U16W[[#This Row],[pts5192]],U16W[[#This Row],[pts5193]])</f>
        <v>48</v>
      </c>
      <c r="G60">
        <f>IFERROR(VLOOKUP(U16W[[#This Row],[Card]],results5132[],3,FALSE),999)</f>
        <v>59</v>
      </c>
      <c r="H60">
        <f>VLOOKUP(U16W[[#This Row],[pos5132]],pointstable[],2,FALSE)</f>
        <v>1</v>
      </c>
      <c r="I60" s="3">
        <f>IFERROR(VLOOKUP(U16W[[#This Row],[Card]],results5133[],3,FALSE),999)</f>
        <v>45</v>
      </c>
      <c r="J60" s="3">
        <f>VLOOKUP(U16W[[#This Row],[pos5133]],pointstable[],2,FALSE)</f>
        <v>15</v>
      </c>
      <c r="K60" s="3">
        <f>IFERROR(VLOOKUP(U16W[[#This Row],[Card]],results5134[],3,FALSE),999)</f>
        <v>34</v>
      </c>
      <c r="L60" s="3">
        <f>VLOOKUP(U16W[[#This Row],[pos5134]],pointstable[],2,FALSE)</f>
        <v>26</v>
      </c>
      <c r="M60" s="3">
        <f>IFERROR(VLOOKUP(U16W[[#This Row],[Card]],results5135[],3,FALSE),999)</f>
        <v>999</v>
      </c>
      <c r="N60" s="3">
        <f>VLOOKUP(U16W[[#This Row],[pos5135]],pointstable[],2,FALSE)</f>
        <v>0</v>
      </c>
      <c r="O60" s="3">
        <f>IFERROR(VLOOKUP(U16W[[#This Row],[Card]],results5136[],3,FALSE),999)</f>
        <v>47</v>
      </c>
      <c r="P60" s="3">
        <f>VLOOKUP(U16W[[#This Row],[pos5136]],pointstable[],2,FALSE)</f>
        <v>13</v>
      </c>
      <c r="Q60" s="3">
        <f>IFERROR(VLOOKUP(U16W[[#This Row],[Card]],results5191[],3,FALSE),999)</f>
        <v>51</v>
      </c>
      <c r="R60" s="3">
        <f>VLOOKUP(U16W[[#This Row],[pos5191]],pointstable[],2,FALSE)</f>
        <v>9</v>
      </c>
      <c r="S60" s="3">
        <f>IFERROR(VLOOKUP(U16W[[#This Row],[Card]],results5192[],3,FALSE),999)</f>
        <v>40</v>
      </c>
      <c r="T60" s="3">
        <f>VLOOKUP(U16W[[#This Row],[pos5192]],pointstable[],2,FALSE)</f>
        <v>20</v>
      </c>
      <c r="U60" s="3">
        <f>IFERROR(VLOOKUP(U16W[[#This Row],[Card]],results5193[],3,FALSE),999)</f>
        <v>41</v>
      </c>
      <c r="V60" s="3">
        <f>VLOOKUP(U16W[[#This Row],[pos5193]],pointstable[],2,FALSE)</f>
        <v>19</v>
      </c>
      <c r="W60" s="3">
        <f>IFERROR(VLOOKUP(U16W[[#This Row],[Card]],resultsdual[],3,FALSE),999)</f>
        <v>35</v>
      </c>
      <c r="X60" s="3">
        <f>VLOOKUP(U16W[[#This Row],[posdual]],pointstable[],2,FALSE)</f>
        <v>25</v>
      </c>
    </row>
    <row r="61" spans="1:24" x14ac:dyDescent="0.3">
      <c r="A61">
        <v>82059</v>
      </c>
      <c r="B61" t="s">
        <v>102</v>
      </c>
      <c r="C61" s="3" t="s">
        <v>14</v>
      </c>
      <c r="D61" s="3">
        <v>3</v>
      </c>
      <c r="E6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106</v>
      </c>
      <c r="F61" s="3">
        <f>SUM(U16W[[#This Row],[pts5191]],U16W[[#This Row],[pts5192]],U16W[[#This Row],[pts5193]])</f>
        <v>16</v>
      </c>
      <c r="G61">
        <f>IFERROR(VLOOKUP(U16W[[#This Row],[Card]],results5132[],3,FALSE),999)</f>
        <v>29</v>
      </c>
      <c r="H61">
        <f>VLOOKUP(U16W[[#This Row],[pos5132]],pointstable[],2,FALSE)</f>
        <v>31</v>
      </c>
      <c r="I61" s="3">
        <f>IFERROR(VLOOKUP(U16W[[#This Row],[Card]],results5133[],3,FALSE),999)</f>
        <v>999</v>
      </c>
      <c r="J61" s="3">
        <f>VLOOKUP(U16W[[#This Row],[pos5133]],pointstable[],2,FALSE)</f>
        <v>0</v>
      </c>
      <c r="K61" s="3">
        <f>IFERROR(VLOOKUP(U16W[[#This Row],[Card]],results5134[],3,FALSE),999)</f>
        <v>39</v>
      </c>
      <c r="L61" s="3">
        <f>VLOOKUP(U16W[[#This Row],[pos5134]],pointstable[],2,FALSE)</f>
        <v>21</v>
      </c>
      <c r="M61" s="3">
        <f>IFERROR(VLOOKUP(U16W[[#This Row],[Card]],results5135[],3,FALSE),999)</f>
        <v>999</v>
      </c>
      <c r="N61" s="3">
        <f>VLOOKUP(U16W[[#This Row],[pos5135]],pointstable[],2,FALSE)</f>
        <v>0</v>
      </c>
      <c r="O61" s="3">
        <f>IFERROR(VLOOKUP(U16W[[#This Row],[Card]],results5136[],3,FALSE),999)</f>
        <v>44</v>
      </c>
      <c r="P61" s="3">
        <f>VLOOKUP(U16W[[#This Row],[pos5136]],pointstable[],2,FALSE)</f>
        <v>16</v>
      </c>
      <c r="Q61" s="3">
        <f>IFERROR(VLOOKUP(U16W[[#This Row],[Card]],results5191[],3,FALSE),999)</f>
        <v>999</v>
      </c>
      <c r="R61" s="3">
        <f>VLOOKUP(U16W[[#This Row],[pos5191]],pointstable[],2,FALSE)</f>
        <v>0</v>
      </c>
      <c r="S61" s="3">
        <f>IFERROR(VLOOKUP(U16W[[#This Row],[Card]],results5192[],3,FALSE),999)</f>
        <v>44</v>
      </c>
      <c r="T61" s="3">
        <f>VLOOKUP(U16W[[#This Row],[pos5192]],pointstable[],2,FALSE)</f>
        <v>16</v>
      </c>
      <c r="U61" s="3">
        <f>IFERROR(VLOOKUP(U16W[[#This Row],[Card]],results5193[],3,FALSE),999)</f>
        <v>999</v>
      </c>
      <c r="V61" s="3">
        <f>VLOOKUP(U16W[[#This Row],[pos5193]],pointstable[],2,FALSE)</f>
        <v>0</v>
      </c>
      <c r="W61" s="3">
        <f>IFERROR(VLOOKUP(U16W[[#This Row],[Card]],resultsdual[],3,FALSE),999)</f>
        <v>38</v>
      </c>
      <c r="X61" s="3">
        <f>VLOOKUP(U16W[[#This Row],[posdual]],pointstable[],2,FALSE)</f>
        <v>22</v>
      </c>
    </row>
    <row r="62" spans="1:24" x14ac:dyDescent="0.3">
      <c r="A62">
        <v>84697</v>
      </c>
      <c r="B62" t="s">
        <v>166</v>
      </c>
      <c r="C62" s="3" t="s">
        <v>28</v>
      </c>
      <c r="D62" s="3">
        <v>3</v>
      </c>
      <c r="E6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97</v>
      </c>
      <c r="F62" s="3">
        <f>SUM(U16W[[#This Row],[pts5191]],U16W[[#This Row],[pts5192]],U16W[[#This Row],[pts5193]])</f>
        <v>49</v>
      </c>
      <c r="G62">
        <f>IFERROR(VLOOKUP(U16W[[#This Row],[Card]],results5132[],3,FALSE),999)</f>
        <v>66</v>
      </c>
      <c r="H62">
        <f>VLOOKUP(U16W[[#This Row],[pos5132]],pointstable[],2,FALSE)</f>
        <v>0</v>
      </c>
      <c r="I62" s="3">
        <f>IFERROR(VLOOKUP(U16W[[#This Row],[Card]],results5133[],3,FALSE),999)</f>
        <v>62</v>
      </c>
      <c r="J62" s="3">
        <f>VLOOKUP(U16W[[#This Row],[pos5133]],pointstable[],2,FALSE)</f>
        <v>0</v>
      </c>
      <c r="K62" s="3">
        <f>IFERROR(VLOOKUP(U16W[[#This Row],[Card]],results5134[],3,FALSE),999)</f>
        <v>46</v>
      </c>
      <c r="L62" s="3">
        <f>VLOOKUP(U16W[[#This Row],[pos5134]],pointstable[],2,FALSE)</f>
        <v>14</v>
      </c>
      <c r="M62" s="3">
        <f>IFERROR(VLOOKUP(U16W[[#This Row],[Card]],results5135[],3,FALSE),999)</f>
        <v>54</v>
      </c>
      <c r="N62" s="3">
        <f>VLOOKUP(U16W[[#This Row],[pos5135]],pointstable[],2,FALSE)</f>
        <v>6</v>
      </c>
      <c r="O62" s="3">
        <f>IFERROR(VLOOKUP(U16W[[#This Row],[Card]],results5136[],3,FALSE),999)</f>
        <v>55</v>
      </c>
      <c r="P62" s="3">
        <f>VLOOKUP(U16W[[#This Row],[pos5136]],pointstable[],2,FALSE)</f>
        <v>5</v>
      </c>
      <c r="Q62" s="3">
        <f>IFERROR(VLOOKUP(U16W[[#This Row],[Card]],results5191[],3,FALSE),999)</f>
        <v>39</v>
      </c>
      <c r="R62" s="3">
        <f>VLOOKUP(U16W[[#This Row],[pos5191]],pointstable[],2,FALSE)</f>
        <v>21</v>
      </c>
      <c r="S62" s="3">
        <f>IFERROR(VLOOKUP(U16W[[#This Row],[Card]],results5192[],3,FALSE),999)</f>
        <v>46</v>
      </c>
      <c r="T62" s="3">
        <f>VLOOKUP(U16W[[#This Row],[pos5192]],pointstable[],2,FALSE)</f>
        <v>14</v>
      </c>
      <c r="U62" s="3">
        <f>IFERROR(VLOOKUP(U16W[[#This Row],[Card]],results5193[],3,FALSE),999)</f>
        <v>46</v>
      </c>
      <c r="V62" s="3">
        <f>VLOOKUP(U16W[[#This Row],[pos5193]],pointstable[],2,FALSE)</f>
        <v>14</v>
      </c>
      <c r="W62" s="3">
        <f>IFERROR(VLOOKUP(U16W[[#This Row],[Card]],resultsdual[],3,FALSE),999)</f>
        <v>37</v>
      </c>
      <c r="X62" s="3">
        <f>VLOOKUP(U16W[[#This Row],[posdual]],pointstable[],2,FALSE)</f>
        <v>23</v>
      </c>
    </row>
    <row r="63" spans="1:24" x14ac:dyDescent="0.3">
      <c r="A63">
        <v>77287</v>
      </c>
      <c r="B63" t="s">
        <v>118</v>
      </c>
      <c r="C63" s="3" t="s">
        <v>15</v>
      </c>
      <c r="D63" s="3">
        <v>2</v>
      </c>
      <c r="E6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96</v>
      </c>
      <c r="F63" s="3">
        <f>SUM(U16W[[#This Row],[pts5191]],U16W[[#This Row],[pts5192]],U16W[[#This Row],[pts5193]])</f>
        <v>0</v>
      </c>
      <c r="G63">
        <f>IFERROR(VLOOKUP(U16W[[#This Row],[Card]],results5132[],3,FALSE),999)</f>
        <v>39</v>
      </c>
      <c r="H63">
        <f>VLOOKUP(U16W[[#This Row],[pos5132]],pointstable[],2,FALSE)</f>
        <v>21</v>
      </c>
      <c r="I63" s="3">
        <f>IFERROR(VLOOKUP(U16W[[#This Row],[Card]],results5133[],3,FALSE),999)</f>
        <v>40</v>
      </c>
      <c r="J63" s="3">
        <f>VLOOKUP(U16W[[#This Row],[pos5133]],pointstable[],2,FALSE)</f>
        <v>20</v>
      </c>
      <c r="K63" s="3">
        <f>IFERROR(VLOOKUP(U16W[[#This Row],[Card]],results5134[],3,FALSE),999)</f>
        <v>20</v>
      </c>
      <c r="L63" s="3">
        <f>VLOOKUP(U16W[[#This Row],[pos5134]],pointstable[],2,FALSE)</f>
        <v>55</v>
      </c>
      <c r="M63" s="3">
        <f>IFERROR(VLOOKUP(U16W[[#This Row],[Card]],results5135[],3,FALSE),999)</f>
        <v>999</v>
      </c>
      <c r="N63" s="3">
        <f>VLOOKUP(U16W[[#This Row],[pos5135]],pointstable[],2,FALSE)</f>
        <v>0</v>
      </c>
      <c r="O63" s="3">
        <f>IFERROR(VLOOKUP(U16W[[#This Row],[Card]],results5136[],3,FALSE),999)</f>
        <v>999</v>
      </c>
      <c r="P63" s="3">
        <f>VLOOKUP(U16W[[#This Row],[pos5136]],pointstable[],2,FALSE)</f>
        <v>0</v>
      </c>
      <c r="Q63" s="3">
        <f>IFERROR(VLOOKUP(U16W[[#This Row],[Card]],results5191[],3,FALSE),999)</f>
        <v>999</v>
      </c>
      <c r="R63" s="3">
        <f>VLOOKUP(U16W[[#This Row],[pos5191]],pointstable[],2,FALSE)</f>
        <v>0</v>
      </c>
      <c r="S63" s="3">
        <f>IFERROR(VLOOKUP(U16W[[#This Row],[Card]],results5192[],3,FALSE),999)</f>
        <v>999</v>
      </c>
      <c r="T63" s="3">
        <f>VLOOKUP(U16W[[#This Row],[pos5192]],pointstable[],2,FALSE)</f>
        <v>0</v>
      </c>
      <c r="U63" s="3">
        <f>IFERROR(VLOOKUP(U16W[[#This Row],[Card]],results5193[],3,FALSE),999)</f>
        <v>999</v>
      </c>
      <c r="V63" s="3">
        <f>VLOOKUP(U16W[[#This Row],[pos5193]],pointstable[],2,FALSE)</f>
        <v>0</v>
      </c>
      <c r="W63" s="3">
        <f>IFERROR(VLOOKUP(U16W[[#This Row],[Card]],resultsdual[],3,FALSE),999)</f>
        <v>999</v>
      </c>
      <c r="X63" s="3">
        <f>VLOOKUP(U16W[[#This Row],[posdual]],pointstable[],2,FALSE)</f>
        <v>0</v>
      </c>
    </row>
    <row r="64" spans="1:24" x14ac:dyDescent="0.3">
      <c r="A64">
        <v>80879</v>
      </c>
      <c r="B64" t="s">
        <v>147</v>
      </c>
      <c r="C64" s="3" t="s">
        <v>14</v>
      </c>
      <c r="D64" s="3">
        <v>3</v>
      </c>
      <c r="E6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96</v>
      </c>
      <c r="F64" s="3">
        <f>SUM(U16W[[#This Row],[pts5191]],U16W[[#This Row],[pts5192]],U16W[[#This Row],[pts5193]])</f>
        <v>32</v>
      </c>
      <c r="G64">
        <f>IFERROR(VLOOKUP(U16W[[#This Row],[Card]],results5132[],3,FALSE),999)</f>
        <v>56</v>
      </c>
      <c r="H64">
        <f>VLOOKUP(U16W[[#This Row],[pos5132]],pointstable[],2,FALSE)</f>
        <v>4</v>
      </c>
      <c r="I64" s="3">
        <f>IFERROR(VLOOKUP(U16W[[#This Row],[Card]],results5133[],3,FALSE),999)</f>
        <v>50</v>
      </c>
      <c r="J64" s="3">
        <f>VLOOKUP(U16W[[#This Row],[pos5133]],pointstable[],2,FALSE)</f>
        <v>10</v>
      </c>
      <c r="K64" s="3">
        <f>IFERROR(VLOOKUP(U16W[[#This Row],[Card]],results5134[],3,FALSE),999)</f>
        <v>999</v>
      </c>
      <c r="L64" s="3">
        <f>VLOOKUP(U16W[[#This Row],[pos5134]],pointstable[],2,FALSE)</f>
        <v>0</v>
      </c>
      <c r="M64" s="3">
        <f>IFERROR(VLOOKUP(U16W[[#This Row],[Card]],results5135[],3,FALSE),999)</f>
        <v>45</v>
      </c>
      <c r="N64" s="3">
        <f>VLOOKUP(U16W[[#This Row],[pos5135]],pointstable[],2,FALSE)</f>
        <v>15</v>
      </c>
      <c r="O64" s="3">
        <f>IFERROR(VLOOKUP(U16W[[#This Row],[Card]],results5136[],3,FALSE),999)</f>
        <v>43</v>
      </c>
      <c r="P64" s="3">
        <f>VLOOKUP(U16W[[#This Row],[pos5136]],pointstable[],2,FALSE)</f>
        <v>17</v>
      </c>
      <c r="Q64" s="3">
        <f>IFERROR(VLOOKUP(U16W[[#This Row],[Card]],results5191[],3,FALSE),999)</f>
        <v>52</v>
      </c>
      <c r="R64" s="3">
        <f>VLOOKUP(U16W[[#This Row],[pos5191]],pointstable[],2,FALSE)</f>
        <v>8</v>
      </c>
      <c r="S64" s="3">
        <f>IFERROR(VLOOKUP(U16W[[#This Row],[Card]],results5192[],3,FALSE),999)</f>
        <v>48</v>
      </c>
      <c r="T64" s="3">
        <f>VLOOKUP(U16W[[#This Row],[pos5192]],pointstable[],2,FALSE)</f>
        <v>12</v>
      </c>
      <c r="U64" s="3">
        <f>IFERROR(VLOOKUP(U16W[[#This Row],[Card]],results5193[],3,FALSE),999)</f>
        <v>48</v>
      </c>
      <c r="V64" s="3">
        <f>VLOOKUP(U16W[[#This Row],[pos5193]],pointstable[],2,FALSE)</f>
        <v>12</v>
      </c>
      <c r="W64" s="3">
        <f>IFERROR(VLOOKUP(U16W[[#This Row],[Card]],resultsdual[],3,FALSE),999)</f>
        <v>42</v>
      </c>
      <c r="X64" s="3">
        <f>VLOOKUP(U16W[[#This Row],[posdual]],pointstable[],2,FALSE)</f>
        <v>18</v>
      </c>
    </row>
    <row r="65" spans="1:24" x14ac:dyDescent="0.3">
      <c r="A65">
        <v>78607</v>
      </c>
      <c r="B65" t="s">
        <v>122</v>
      </c>
      <c r="C65" s="3" t="s">
        <v>20</v>
      </c>
      <c r="D65" s="3">
        <v>2</v>
      </c>
      <c r="E6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92</v>
      </c>
      <c r="F65" s="3">
        <f>SUM(U16W[[#This Row],[pts5191]],U16W[[#This Row],[pts5192]],U16W[[#This Row],[pts5193]])</f>
        <v>63</v>
      </c>
      <c r="G65">
        <f>IFERROR(VLOOKUP(U16W[[#This Row],[Card]],results5132[],3,FALSE),999)</f>
        <v>41</v>
      </c>
      <c r="H65">
        <f>VLOOKUP(U16W[[#This Row],[pos5132]],pointstable[],2,FALSE)</f>
        <v>19</v>
      </c>
      <c r="I65" s="3">
        <f>IFERROR(VLOOKUP(U16W[[#This Row],[Card]],results5133[],3,FALSE),999)</f>
        <v>999</v>
      </c>
      <c r="J65" s="3">
        <f>VLOOKUP(U16W[[#This Row],[pos5133]],pointstable[],2,FALSE)</f>
        <v>0</v>
      </c>
      <c r="K65" s="3">
        <f>IFERROR(VLOOKUP(U16W[[#This Row],[Card]],results5134[],3,FALSE),999)</f>
        <v>999</v>
      </c>
      <c r="L65" s="3">
        <f>VLOOKUP(U16W[[#This Row],[pos5134]],pointstable[],2,FALSE)</f>
        <v>0</v>
      </c>
      <c r="M65" s="3">
        <f>IFERROR(VLOOKUP(U16W[[#This Row],[Card]],results5135[],3,FALSE),999)</f>
        <v>999</v>
      </c>
      <c r="N65" s="3">
        <f>VLOOKUP(U16W[[#This Row],[pos5135]],pointstable[],2,FALSE)</f>
        <v>0</v>
      </c>
      <c r="O65" s="3">
        <f>IFERROR(VLOOKUP(U16W[[#This Row],[Card]],results5136[],3,FALSE),999)</f>
        <v>50</v>
      </c>
      <c r="P65" s="3">
        <f>VLOOKUP(U16W[[#This Row],[pos5136]],pointstable[],2,FALSE)</f>
        <v>10</v>
      </c>
      <c r="Q65" s="3">
        <f>IFERROR(VLOOKUP(U16W[[#This Row],[Card]],results5191[],3,FALSE),999)</f>
        <v>37</v>
      </c>
      <c r="R65" s="3">
        <f>VLOOKUP(U16W[[#This Row],[pos5191]],pointstable[],2,FALSE)</f>
        <v>23</v>
      </c>
      <c r="S65" s="3">
        <f>IFERROR(VLOOKUP(U16W[[#This Row],[Card]],results5192[],3,FALSE),999)</f>
        <v>41</v>
      </c>
      <c r="T65" s="3">
        <f>VLOOKUP(U16W[[#This Row],[pos5192]],pointstable[],2,FALSE)</f>
        <v>19</v>
      </c>
      <c r="U65" s="3">
        <f>IFERROR(VLOOKUP(U16W[[#This Row],[Card]],results5193[],3,FALSE),999)</f>
        <v>39</v>
      </c>
      <c r="V65" s="3">
        <f>VLOOKUP(U16W[[#This Row],[pos5193]],pointstable[],2,FALSE)</f>
        <v>21</v>
      </c>
      <c r="W65" s="3">
        <f>IFERROR(VLOOKUP(U16W[[#This Row],[Card]],resultsdual[],3,FALSE),999)</f>
        <v>999</v>
      </c>
      <c r="X65" s="3">
        <f>VLOOKUP(U16W[[#This Row],[posdual]],pointstable[],2,FALSE)</f>
        <v>0</v>
      </c>
    </row>
    <row r="66" spans="1:24" x14ac:dyDescent="0.3">
      <c r="A66">
        <v>78412</v>
      </c>
      <c r="B66" t="s">
        <v>126</v>
      </c>
      <c r="C66" s="3" t="s">
        <v>28</v>
      </c>
      <c r="D66" s="3">
        <v>3</v>
      </c>
      <c r="E6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87</v>
      </c>
      <c r="F66" s="3">
        <f>SUM(U16W[[#This Row],[pts5191]],U16W[[#This Row],[pts5192]],U16W[[#This Row],[pts5193]])</f>
        <v>0</v>
      </c>
      <c r="G66">
        <f>IFERROR(VLOOKUP(U16W[[#This Row],[Card]],results5132[],3,FALSE),999)</f>
        <v>45</v>
      </c>
      <c r="H66">
        <f>VLOOKUP(U16W[[#This Row],[pos5132]],pointstable[],2,FALSE)</f>
        <v>15</v>
      </c>
      <c r="I66" s="3">
        <f>IFERROR(VLOOKUP(U16W[[#This Row],[Card]],results5133[],3,FALSE),999)</f>
        <v>999</v>
      </c>
      <c r="J66" s="3">
        <f>VLOOKUP(U16W[[#This Row],[pos5133]],pointstable[],2,FALSE)</f>
        <v>0</v>
      </c>
      <c r="K66" s="3">
        <f>IFERROR(VLOOKUP(U16W[[#This Row],[Card]],results5134[],3,FALSE),999)</f>
        <v>31</v>
      </c>
      <c r="L66" s="3">
        <f>VLOOKUP(U16W[[#This Row],[pos5134]],pointstable[],2,FALSE)</f>
        <v>29</v>
      </c>
      <c r="M66" s="3">
        <f>IFERROR(VLOOKUP(U16W[[#This Row],[Card]],results5135[],3,FALSE),999)</f>
        <v>32</v>
      </c>
      <c r="N66" s="3">
        <f>VLOOKUP(U16W[[#This Row],[pos5135]],pointstable[],2,FALSE)</f>
        <v>28</v>
      </c>
      <c r="O66" s="3">
        <f>IFERROR(VLOOKUP(U16W[[#This Row],[Card]],results5136[],3,FALSE),999)</f>
        <v>45</v>
      </c>
      <c r="P66" s="3">
        <f>VLOOKUP(U16W[[#This Row],[pos5136]],pointstable[],2,FALSE)</f>
        <v>15</v>
      </c>
      <c r="Q66" s="3">
        <f>IFERROR(VLOOKUP(U16W[[#This Row],[Card]],results5191[],3,FALSE),999)</f>
        <v>999</v>
      </c>
      <c r="R66" s="3">
        <f>VLOOKUP(U16W[[#This Row],[pos5191]],pointstable[],2,FALSE)</f>
        <v>0</v>
      </c>
      <c r="S66" s="3">
        <f>IFERROR(VLOOKUP(U16W[[#This Row],[Card]],results5192[],3,FALSE),999)</f>
        <v>999</v>
      </c>
      <c r="T66" s="3">
        <f>VLOOKUP(U16W[[#This Row],[pos5192]],pointstable[],2,FALSE)</f>
        <v>0</v>
      </c>
      <c r="U66" s="3">
        <f>IFERROR(VLOOKUP(U16W[[#This Row],[Card]],results5193[],3,FALSE),999)</f>
        <v>999</v>
      </c>
      <c r="V66" s="3">
        <f>VLOOKUP(U16W[[#This Row],[pos5193]],pointstable[],2,FALSE)</f>
        <v>0</v>
      </c>
      <c r="W66" s="3">
        <f>IFERROR(VLOOKUP(U16W[[#This Row],[Card]],resultsdual[],3,FALSE),999)</f>
        <v>999</v>
      </c>
      <c r="X66" s="3">
        <f>VLOOKUP(U16W[[#This Row],[posdual]],pointstable[],2,FALSE)</f>
        <v>0</v>
      </c>
    </row>
    <row r="67" spans="1:24" x14ac:dyDescent="0.3">
      <c r="A67">
        <v>84731</v>
      </c>
      <c r="B67" t="s">
        <v>1029</v>
      </c>
      <c r="C67" s="3" t="s">
        <v>1030</v>
      </c>
      <c r="D67" s="3">
        <v>3</v>
      </c>
      <c r="E6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86</v>
      </c>
      <c r="F67" s="3">
        <f>SUM(U16W[[#This Row],[pts5191]],U16W[[#This Row],[pts5192]],U16W[[#This Row],[pts5193]])</f>
        <v>60</v>
      </c>
      <c r="G67">
        <f>IFERROR(VLOOKUP(U16W[[#This Row],[Card]],results5132[],3,FALSE),999)</f>
        <v>999</v>
      </c>
      <c r="H67">
        <f>VLOOKUP(U16W[[#This Row],[pos5132]],pointstable[],2,FALSE)</f>
        <v>0</v>
      </c>
      <c r="I67" s="3">
        <f>IFERROR(VLOOKUP(U16W[[#This Row],[Card]],results5133[],3,FALSE),999)</f>
        <v>999</v>
      </c>
      <c r="J67" s="3">
        <f>VLOOKUP(U16W[[#This Row],[pos5133]],pointstable[],2,FALSE)</f>
        <v>0</v>
      </c>
      <c r="K67" s="3">
        <f>IFERROR(VLOOKUP(U16W[[#This Row],[Card]],results5134[],3,FALSE),999)</f>
        <v>999</v>
      </c>
      <c r="L67" s="3">
        <f>VLOOKUP(U16W[[#This Row],[pos5134]],pointstable[],2,FALSE)</f>
        <v>0</v>
      </c>
      <c r="M67" s="3">
        <f>IFERROR(VLOOKUP(U16W[[#This Row],[Card]],results5135[],3,FALSE),999)</f>
        <v>999</v>
      </c>
      <c r="N67" s="3">
        <f>VLOOKUP(U16W[[#This Row],[pos5135]],pointstable[],2,FALSE)</f>
        <v>0</v>
      </c>
      <c r="O67" s="3">
        <f>IFERROR(VLOOKUP(U16W[[#This Row],[Card]],results5136[],3,FALSE),999)</f>
        <v>999</v>
      </c>
      <c r="P67" s="3">
        <f>VLOOKUP(U16W[[#This Row],[pos5136]],pointstable[],2,FALSE)</f>
        <v>0</v>
      </c>
      <c r="Q67" s="3">
        <f>IFERROR(VLOOKUP(U16W[[#This Row],[Card]],results5191[],3,FALSE),999)</f>
        <v>999</v>
      </c>
      <c r="R67" s="3">
        <f>VLOOKUP(U16W[[#This Row],[pos5191]],pointstable[],2,FALSE)</f>
        <v>0</v>
      </c>
      <c r="S67" s="3">
        <f>IFERROR(VLOOKUP(U16W[[#This Row],[Card]],results5192[],3,FALSE),999)</f>
        <v>47</v>
      </c>
      <c r="T67" s="3">
        <f>VLOOKUP(U16W[[#This Row],[pos5192]],pointstable[],2,FALSE)</f>
        <v>13</v>
      </c>
      <c r="U67" s="3">
        <f>IFERROR(VLOOKUP(U16W[[#This Row],[Card]],results5193[],3,FALSE),999)</f>
        <v>22</v>
      </c>
      <c r="V67" s="3">
        <f>VLOOKUP(U16W[[#This Row],[pos5193]],pointstable[],2,FALSE)</f>
        <v>47</v>
      </c>
      <c r="W67" s="3">
        <f>IFERROR(VLOOKUP(U16W[[#This Row],[Card]],resultsdual[],3,FALSE),999)</f>
        <v>34</v>
      </c>
      <c r="X67" s="3">
        <f>VLOOKUP(U16W[[#This Row],[posdual]],pointstable[],2,FALSE)</f>
        <v>26</v>
      </c>
    </row>
    <row r="68" spans="1:24" x14ac:dyDescent="0.3">
      <c r="A68">
        <v>77111</v>
      </c>
      <c r="B68" t="s">
        <v>177</v>
      </c>
      <c r="C68" s="3" t="s">
        <v>50</v>
      </c>
      <c r="D68" s="3">
        <v>2</v>
      </c>
      <c r="E6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82</v>
      </c>
      <c r="F68" s="3">
        <f>SUM(U16W[[#This Row],[pts5191]],U16W[[#This Row],[pts5192]],U16W[[#This Row],[pts5193]])</f>
        <v>23</v>
      </c>
      <c r="G68">
        <f>IFERROR(VLOOKUP(U16W[[#This Row],[Card]],results5132[],3,FALSE),999)</f>
        <v>999</v>
      </c>
      <c r="H68">
        <f>VLOOKUP(U16W[[#This Row],[pos5132]],pointstable[],2,FALSE)</f>
        <v>0</v>
      </c>
      <c r="I68" s="3">
        <f>IFERROR(VLOOKUP(U16W[[#This Row],[Card]],results5133[],3,FALSE),999)</f>
        <v>999</v>
      </c>
      <c r="J68" s="3">
        <f>VLOOKUP(U16W[[#This Row],[pos5133]],pointstable[],2,FALSE)</f>
        <v>0</v>
      </c>
      <c r="K68" s="3">
        <f>IFERROR(VLOOKUP(U16W[[#This Row],[Card]],results5134[],3,FALSE),999)</f>
        <v>42</v>
      </c>
      <c r="L68" s="3">
        <f>VLOOKUP(U16W[[#This Row],[pos5134]],pointstable[],2,FALSE)</f>
        <v>18</v>
      </c>
      <c r="M68" s="3">
        <f>IFERROR(VLOOKUP(U16W[[#This Row],[Card]],results5135[],3,FALSE),999)</f>
        <v>46</v>
      </c>
      <c r="N68" s="3">
        <f>VLOOKUP(U16W[[#This Row],[pos5135]],pointstable[],2,FALSE)</f>
        <v>14</v>
      </c>
      <c r="O68" s="3">
        <f>IFERROR(VLOOKUP(U16W[[#This Row],[Card]],results5136[],3,FALSE),999)</f>
        <v>999</v>
      </c>
      <c r="P68" s="3">
        <f>VLOOKUP(U16W[[#This Row],[pos5136]],pointstable[],2,FALSE)</f>
        <v>0</v>
      </c>
      <c r="Q68" s="3">
        <f>IFERROR(VLOOKUP(U16W[[#This Row],[Card]],results5191[],3,FALSE),999)</f>
        <v>999</v>
      </c>
      <c r="R68" s="3">
        <f>VLOOKUP(U16W[[#This Row],[pos5191]],pointstable[],2,FALSE)</f>
        <v>0</v>
      </c>
      <c r="S68" s="3">
        <f>IFERROR(VLOOKUP(U16W[[#This Row],[Card]],results5192[],3,FALSE),999)</f>
        <v>50</v>
      </c>
      <c r="T68" s="3">
        <f>VLOOKUP(U16W[[#This Row],[pos5192]],pointstable[],2,FALSE)</f>
        <v>10</v>
      </c>
      <c r="U68" s="3">
        <f>IFERROR(VLOOKUP(U16W[[#This Row],[Card]],results5193[],3,FALSE),999)</f>
        <v>47</v>
      </c>
      <c r="V68" s="3">
        <f>VLOOKUP(U16W[[#This Row],[pos5193]],pointstable[],2,FALSE)</f>
        <v>13</v>
      </c>
      <c r="W68" s="3">
        <f>IFERROR(VLOOKUP(U16W[[#This Row],[Card]],resultsdual[],3,FALSE),999)</f>
        <v>33</v>
      </c>
      <c r="X68" s="3">
        <f>VLOOKUP(U16W[[#This Row],[posdual]],pointstable[],2,FALSE)</f>
        <v>27</v>
      </c>
    </row>
    <row r="69" spans="1:24" x14ac:dyDescent="0.3">
      <c r="A69">
        <v>79092</v>
      </c>
      <c r="B69" t="s">
        <v>174</v>
      </c>
      <c r="C69" s="3" t="s">
        <v>49</v>
      </c>
      <c r="D69" s="3">
        <v>2</v>
      </c>
      <c r="E6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80</v>
      </c>
      <c r="F69" s="3">
        <f>SUM(U16W[[#This Row],[pts5191]],U16W[[#This Row],[pts5192]],U16W[[#This Row],[pts5193]])</f>
        <v>31</v>
      </c>
      <c r="G69">
        <f>IFERROR(VLOOKUP(U16W[[#This Row],[Card]],results5132[],3,FALSE),999)</f>
        <v>999</v>
      </c>
      <c r="H69">
        <f>VLOOKUP(U16W[[#This Row],[pos5132]],pointstable[],2,FALSE)</f>
        <v>0</v>
      </c>
      <c r="I69" s="3">
        <f>IFERROR(VLOOKUP(U16W[[#This Row],[Card]],results5133[],3,FALSE),999)</f>
        <v>57</v>
      </c>
      <c r="J69" s="3">
        <f>VLOOKUP(U16W[[#This Row],[pos5133]],pointstable[],2,FALSE)</f>
        <v>3</v>
      </c>
      <c r="K69" s="3">
        <f>IFERROR(VLOOKUP(U16W[[#This Row],[Card]],results5134[],3,FALSE),999)</f>
        <v>43</v>
      </c>
      <c r="L69" s="3">
        <f>VLOOKUP(U16W[[#This Row],[pos5134]],pointstable[],2,FALSE)</f>
        <v>17</v>
      </c>
      <c r="M69" s="3">
        <f>IFERROR(VLOOKUP(U16W[[#This Row],[Card]],results5135[],3,FALSE),999)</f>
        <v>50</v>
      </c>
      <c r="N69" s="3">
        <f>VLOOKUP(U16W[[#This Row],[pos5135]],pointstable[],2,FALSE)</f>
        <v>10</v>
      </c>
      <c r="O69" s="3">
        <f>IFERROR(VLOOKUP(U16W[[#This Row],[Card]],results5136[],3,FALSE),999)</f>
        <v>58</v>
      </c>
      <c r="P69" s="3">
        <f>VLOOKUP(U16W[[#This Row],[pos5136]],pointstable[],2,FALSE)</f>
        <v>2</v>
      </c>
      <c r="Q69" s="3">
        <f>IFERROR(VLOOKUP(U16W[[#This Row],[Card]],results5191[],3,FALSE),999)</f>
        <v>55</v>
      </c>
      <c r="R69" s="3">
        <f>VLOOKUP(U16W[[#This Row],[pos5191]],pointstable[],2,FALSE)</f>
        <v>5</v>
      </c>
      <c r="S69" s="3">
        <f>IFERROR(VLOOKUP(U16W[[#This Row],[Card]],results5192[],3,FALSE),999)</f>
        <v>45</v>
      </c>
      <c r="T69" s="3">
        <f>VLOOKUP(U16W[[#This Row],[pos5192]],pointstable[],2,FALSE)</f>
        <v>15</v>
      </c>
      <c r="U69" s="3">
        <f>IFERROR(VLOOKUP(U16W[[#This Row],[Card]],results5193[],3,FALSE),999)</f>
        <v>49</v>
      </c>
      <c r="V69" s="3">
        <f>VLOOKUP(U16W[[#This Row],[pos5193]],pointstable[],2,FALSE)</f>
        <v>11</v>
      </c>
      <c r="W69" s="3">
        <f>IFERROR(VLOOKUP(U16W[[#This Row],[Card]],resultsdual[],3,FALSE),999)</f>
        <v>43</v>
      </c>
      <c r="X69" s="3">
        <f>VLOOKUP(U16W[[#This Row],[posdual]],pointstable[],2,FALSE)</f>
        <v>17</v>
      </c>
    </row>
    <row r="70" spans="1:24" x14ac:dyDescent="0.3">
      <c r="A70">
        <v>85538</v>
      </c>
      <c r="B70" t="s">
        <v>149</v>
      </c>
      <c r="C70" s="3" t="s">
        <v>28</v>
      </c>
      <c r="D70" s="3">
        <v>3</v>
      </c>
      <c r="E7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80</v>
      </c>
      <c r="F70" s="3">
        <f>SUM(U16W[[#This Row],[pts5191]],U16W[[#This Row],[pts5192]],U16W[[#This Row],[pts5193]])</f>
        <v>17</v>
      </c>
      <c r="G70">
        <f>IFERROR(VLOOKUP(U16W[[#This Row],[Card]],results5132[],3,FALSE),999)</f>
        <v>57</v>
      </c>
      <c r="H70">
        <f>VLOOKUP(U16W[[#This Row],[pos5132]],pointstable[],2,FALSE)</f>
        <v>3</v>
      </c>
      <c r="I70" s="3">
        <f>IFERROR(VLOOKUP(U16W[[#This Row],[Card]],results5133[],3,FALSE),999)</f>
        <v>54</v>
      </c>
      <c r="J70" s="3">
        <f>VLOOKUP(U16W[[#This Row],[pos5133]],pointstable[],2,FALSE)</f>
        <v>6</v>
      </c>
      <c r="K70" s="3">
        <f>IFERROR(VLOOKUP(U16W[[#This Row],[Card]],results5134[],3,FALSE),999)</f>
        <v>45</v>
      </c>
      <c r="L70" s="3">
        <f>VLOOKUP(U16W[[#This Row],[pos5134]],pointstable[],2,FALSE)</f>
        <v>15</v>
      </c>
      <c r="M70" s="3">
        <f>IFERROR(VLOOKUP(U16W[[#This Row],[Card]],results5135[],3,FALSE),999)</f>
        <v>47</v>
      </c>
      <c r="N70" s="3">
        <f>VLOOKUP(U16W[[#This Row],[pos5135]],pointstable[],2,FALSE)</f>
        <v>13</v>
      </c>
      <c r="O70" s="3">
        <f>IFERROR(VLOOKUP(U16W[[#This Row],[Card]],results5136[],3,FALSE),999)</f>
        <v>54</v>
      </c>
      <c r="P70" s="3">
        <f>VLOOKUP(U16W[[#This Row],[pos5136]],pointstable[],2,FALSE)</f>
        <v>6</v>
      </c>
      <c r="Q70" s="3">
        <f>IFERROR(VLOOKUP(U16W[[#This Row],[Card]],results5191[],3,FALSE),999)</f>
        <v>999</v>
      </c>
      <c r="R70" s="3">
        <f>VLOOKUP(U16W[[#This Row],[pos5191]],pointstable[],2,FALSE)</f>
        <v>0</v>
      </c>
      <c r="S70" s="3">
        <f>IFERROR(VLOOKUP(U16W[[#This Row],[Card]],results5192[],3,FALSE),999)</f>
        <v>51</v>
      </c>
      <c r="T70" s="3">
        <f>VLOOKUP(U16W[[#This Row],[pos5192]],pointstable[],2,FALSE)</f>
        <v>9</v>
      </c>
      <c r="U70" s="3">
        <f>IFERROR(VLOOKUP(U16W[[#This Row],[Card]],results5193[],3,FALSE),999)</f>
        <v>52</v>
      </c>
      <c r="V70" s="3">
        <f>VLOOKUP(U16W[[#This Row],[pos5193]],pointstable[],2,FALSE)</f>
        <v>8</v>
      </c>
      <c r="W70" s="3">
        <f>IFERROR(VLOOKUP(U16W[[#This Row],[Card]],resultsdual[],3,FALSE),999)</f>
        <v>40</v>
      </c>
      <c r="X70" s="3">
        <f>VLOOKUP(U16W[[#This Row],[posdual]],pointstable[],2,FALSE)</f>
        <v>20</v>
      </c>
    </row>
    <row r="71" spans="1:24" x14ac:dyDescent="0.3">
      <c r="A71">
        <v>93432</v>
      </c>
      <c r="B71" s="3" t="s">
        <v>162</v>
      </c>
      <c r="C71" s="3" t="s">
        <v>43</v>
      </c>
      <c r="D71" s="3">
        <v>3</v>
      </c>
      <c r="E7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69</v>
      </c>
      <c r="F71" s="3">
        <f>SUM(U16W[[#This Row],[pts5191]],U16W[[#This Row],[pts5192]],U16W[[#This Row],[pts5193]])</f>
        <v>20</v>
      </c>
      <c r="G71">
        <f>IFERROR(VLOOKUP(U16W[[#This Row],[Card]],results5132[],3,FALSE),999)</f>
        <v>64</v>
      </c>
      <c r="H71">
        <f>VLOOKUP(U16W[[#This Row],[pos5132]],pointstable[],2,FALSE)</f>
        <v>0</v>
      </c>
      <c r="I71" s="3">
        <f>IFERROR(VLOOKUP(U16W[[#This Row],[Card]],results5133[],3,FALSE),999)</f>
        <v>56</v>
      </c>
      <c r="J71" s="3">
        <f>VLOOKUP(U16W[[#This Row],[pos5133]],pointstable[],2,FALSE)</f>
        <v>4</v>
      </c>
      <c r="K71" s="3">
        <f>IFERROR(VLOOKUP(U16W[[#This Row],[Card]],results5134[],3,FALSE),999)</f>
        <v>44</v>
      </c>
      <c r="L71" s="3">
        <f>VLOOKUP(U16W[[#This Row],[pos5134]],pointstable[],2,FALSE)</f>
        <v>16</v>
      </c>
      <c r="M71" s="3">
        <f>IFERROR(VLOOKUP(U16W[[#This Row],[Card]],results5135[],3,FALSE),999)</f>
        <v>53</v>
      </c>
      <c r="N71" s="3">
        <f>VLOOKUP(U16W[[#This Row],[pos5135]],pointstable[],2,FALSE)</f>
        <v>7</v>
      </c>
      <c r="O71" s="3">
        <f>IFERROR(VLOOKUP(U16W[[#This Row],[Card]],results5136[],3,FALSE),999)</f>
        <v>60</v>
      </c>
      <c r="P71" s="3">
        <f>VLOOKUP(U16W[[#This Row],[pos5136]],pointstable[],2,FALSE)</f>
        <v>1</v>
      </c>
      <c r="Q71" s="3">
        <f>IFERROR(VLOOKUP(U16W[[#This Row],[Card]],results5191[],3,FALSE),999)</f>
        <v>57</v>
      </c>
      <c r="R71" s="3">
        <f>VLOOKUP(U16W[[#This Row],[pos5191]],pointstable[],2,FALSE)</f>
        <v>3</v>
      </c>
      <c r="S71" s="3">
        <f>IFERROR(VLOOKUP(U16W[[#This Row],[Card]],results5192[],3,FALSE),999)</f>
        <v>53</v>
      </c>
      <c r="T71" s="3">
        <f>VLOOKUP(U16W[[#This Row],[pos5192]],pointstable[],2,FALSE)</f>
        <v>7</v>
      </c>
      <c r="U71" s="3">
        <f>IFERROR(VLOOKUP(U16W[[#This Row],[Card]],results5193[],3,FALSE),999)</f>
        <v>50</v>
      </c>
      <c r="V71" s="3">
        <f>VLOOKUP(U16W[[#This Row],[pos5193]],pointstable[],2,FALSE)</f>
        <v>10</v>
      </c>
      <c r="W71" s="3">
        <f>IFERROR(VLOOKUP(U16W[[#This Row],[Card]],resultsdual[],3,FALSE),999)</f>
        <v>39</v>
      </c>
      <c r="X71" s="3">
        <f>VLOOKUP(U16W[[#This Row],[posdual]],pointstable[],2,FALSE)</f>
        <v>21</v>
      </c>
    </row>
    <row r="72" spans="1:24" x14ac:dyDescent="0.3">
      <c r="A72">
        <v>88141</v>
      </c>
      <c r="B72" s="3" t="s">
        <v>150</v>
      </c>
      <c r="C72" s="3" t="s">
        <v>14</v>
      </c>
      <c r="D72" s="3">
        <v>3</v>
      </c>
      <c r="E7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57</v>
      </c>
      <c r="F72" s="3">
        <f>SUM(U16W[[#This Row],[pts5191]],U16W[[#This Row],[pts5192]],U16W[[#This Row],[pts5193]])</f>
        <v>0</v>
      </c>
      <c r="G72">
        <f>IFERROR(VLOOKUP(U16W[[#This Row],[Card]],results5132[],3,FALSE),999)</f>
        <v>58</v>
      </c>
      <c r="H72">
        <f>VLOOKUP(U16W[[#This Row],[pos5132]],pointstable[],2,FALSE)</f>
        <v>2</v>
      </c>
      <c r="I72" s="3">
        <f>IFERROR(VLOOKUP(U16W[[#This Row],[Card]],results5133[],3,FALSE),999)</f>
        <v>43</v>
      </c>
      <c r="J72" s="3">
        <f>VLOOKUP(U16W[[#This Row],[pos5133]],pointstable[],2,FALSE)</f>
        <v>17</v>
      </c>
      <c r="K72" s="3">
        <f>IFERROR(VLOOKUP(U16W[[#This Row],[Card]],results5134[],3,FALSE),999)</f>
        <v>999</v>
      </c>
      <c r="L72" s="3">
        <f>VLOOKUP(U16W[[#This Row],[pos5134]],pointstable[],2,FALSE)</f>
        <v>0</v>
      </c>
      <c r="M72" s="3">
        <f>IFERROR(VLOOKUP(U16W[[#This Row],[Card]],results5135[],3,FALSE),999)</f>
        <v>36</v>
      </c>
      <c r="N72" s="3">
        <f>VLOOKUP(U16W[[#This Row],[pos5135]],pointstable[],2,FALSE)</f>
        <v>24</v>
      </c>
      <c r="O72" s="3">
        <f>IFERROR(VLOOKUP(U16W[[#This Row],[Card]],results5136[],3,FALSE),999)</f>
        <v>46</v>
      </c>
      <c r="P72" s="3">
        <f>VLOOKUP(U16W[[#This Row],[pos5136]],pointstable[],2,FALSE)</f>
        <v>14</v>
      </c>
      <c r="Q72" s="3">
        <f>IFERROR(VLOOKUP(U16W[[#This Row],[Card]],results5191[],3,FALSE),999)</f>
        <v>999</v>
      </c>
      <c r="R72" s="3">
        <f>VLOOKUP(U16W[[#This Row],[pos5191]],pointstable[],2,FALSE)</f>
        <v>0</v>
      </c>
      <c r="S72" s="3">
        <f>IFERROR(VLOOKUP(U16W[[#This Row],[Card]],results5192[],3,FALSE),999)</f>
        <v>999</v>
      </c>
      <c r="T72" s="3">
        <f>VLOOKUP(U16W[[#This Row],[pos5192]],pointstable[],2,FALSE)</f>
        <v>0</v>
      </c>
      <c r="U72" s="3">
        <f>IFERROR(VLOOKUP(U16W[[#This Row],[Card]],results5193[],3,FALSE),999)</f>
        <v>999</v>
      </c>
      <c r="V72" s="3">
        <f>VLOOKUP(U16W[[#This Row],[pos5193]],pointstable[],2,FALSE)</f>
        <v>0</v>
      </c>
      <c r="W72" s="3">
        <f>IFERROR(VLOOKUP(U16W[[#This Row],[Card]],resultsdual[],3,FALSE),999)</f>
        <v>999</v>
      </c>
      <c r="X72" s="3">
        <f>VLOOKUP(U16W[[#This Row],[posdual]],pointstable[],2,FALSE)</f>
        <v>0</v>
      </c>
    </row>
    <row r="73" spans="1:24" x14ac:dyDescent="0.3">
      <c r="A73">
        <v>76043</v>
      </c>
      <c r="B73" t="s">
        <v>164</v>
      </c>
      <c r="C73" s="3" t="s">
        <v>47</v>
      </c>
      <c r="D73" s="3">
        <v>3</v>
      </c>
      <c r="E7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52</v>
      </c>
      <c r="F73" s="3">
        <f>SUM(U16W[[#This Row],[pts5191]],U16W[[#This Row],[pts5192]],U16W[[#This Row],[pts5193]])</f>
        <v>24</v>
      </c>
      <c r="G73">
        <f>IFERROR(VLOOKUP(U16W[[#This Row],[Card]],results5132[],3,FALSE),999)</f>
        <v>65</v>
      </c>
      <c r="H73">
        <f>VLOOKUP(U16W[[#This Row],[pos5132]],pointstable[],2,FALSE)</f>
        <v>0</v>
      </c>
      <c r="I73" s="3">
        <f>IFERROR(VLOOKUP(U16W[[#This Row],[Card]],results5133[],3,FALSE),999)</f>
        <v>60</v>
      </c>
      <c r="J73" s="3">
        <f>VLOOKUP(U16W[[#This Row],[pos5133]],pointstable[],2,FALSE)</f>
        <v>1</v>
      </c>
      <c r="K73" s="3">
        <f>IFERROR(VLOOKUP(U16W[[#This Row],[Card]],results5134[],3,FALSE),999)</f>
        <v>999</v>
      </c>
      <c r="L73" s="3">
        <f>VLOOKUP(U16W[[#This Row],[pos5134]],pointstable[],2,FALSE)</f>
        <v>0</v>
      </c>
      <c r="M73" s="3">
        <f>IFERROR(VLOOKUP(U16W[[#This Row],[Card]],results5135[],3,FALSE),999)</f>
        <v>52</v>
      </c>
      <c r="N73" s="3">
        <f>VLOOKUP(U16W[[#This Row],[pos5135]],pointstable[],2,FALSE)</f>
        <v>8</v>
      </c>
      <c r="O73" s="3">
        <f>IFERROR(VLOOKUP(U16W[[#This Row],[Card]],results5136[],3,FALSE),999)</f>
        <v>999</v>
      </c>
      <c r="P73" s="3">
        <f>VLOOKUP(U16W[[#This Row],[pos5136]],pointstable[],2,FALSE)</f>
        <v>0</v>
      </c>
      <c r="Q73" s="3">
        <f>IFERROR(VLOOKUP(U16W[[#This Row],[Card]],results5191[],3,FALSE),999)</f>
        <v>50</v>
      </c>
      <c r="R73" s="3">
        <f>VLOOKUP(U16W[[#This Row],[pos5191]],pointstable[],2,FALSE)</f>
        <v>10</v>
      </c>
      <c r="S73" s="3">
        <f>IFERROR(VLOOKUP(U16W[[#This Row],[Card]],results5192[],3,FALSE),999)</f>
        <v>49</v>
      </c>
      <c r="T73" s="3">
        <f>VLOOKUP(U16W[[#This Row],[pos5192]],pointstable[],2,FALSE)</f>
        <v>11</v>
      </c>
      <c r="U73" s="3">
        <f>IFERROR(VLOOKUP(U16W[[#This Row],[Card]],results5193[],3,FALSE),999)</f>
        <v>57</v>
      </c>
      <c r="V73" s="3">
        <f>VLOOKUP(U16W[[#This Row],[pos5193]],pointstable[],2,FALSE)</f>
        <v>3</v>
      </c>
      <c r="W73" s="3">
        <f>IFERROR(VLOOKUP(U16W[[#This Row],[Card]],resultsdual[],3,FALSE),999)</f>
        <v>41</v>
      </c>
      <c r="X73" s="3">
        <f>VLOOKUP(U16W[[#This Row],[posdual]],pointstable[],2,FALSE)</f>
        <v>19</v>
      </c>
    </row>
    <row r="74" spans="1:24" x14ac:dyDescent="0.3">
      <c r="A74">
        <v>80922</v>
      </c>
      <c r="B74" t="s">
        <v>344</v>
      </c>
      <c r="C74" s="3" t="s">
        <v>28</v>
      </c>
      <c r="D74" s="3">
        <v>3</v>
      </c>
      <c r="E7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51</v>
      </c>
      <c r="F74" s="3">
        <f>SUM(U16W[[#This Row],[pts5191]],U16W[[#This Row],[pts5192]],U16W[[#This Row],[pts5193]])</f>
        <v>13</v>
      </c>
      <c r="G74">
        <f>IFERROR(VLOOKUP(U16W[[#This Row],[Card]],results5132[],3,FALSE),999)</f>
        <v>999</v>
      </c>
      <c r="H74">
        <f>VLOOKUP(U16W[[#This Row],[pos5132]],pointstable[],2,FALSE)</f>
        <v>0</v>
      </c>
      <c r="I74" s="3">
        <f>IFERROR(VLOOKUP(U16W[[#This Row],[Card]],results5133[],3,FALSE),999)</f>
        <v>58</v>
      </c>
      <c r="J74" s="3">
        <f>VLOOKUP(U16W[[#This Row],[pos5133]],pointstable[],2,FALSE)</f>
        <v>2</v>
      </c>
      <c r="K74" s="3">
        <f>IFERROR(VLOOKUP(U16W[[#This Row],[Card]],results5134[],3,FALSE),999)</f>
        <v>49</v>
      </c>
      <c r="L74" s="3">
        <f>VLOOKUP(U16W[[#This Row],[pos5134]],pointstable[],2,FALSE)</f>
        <v>11</v>
      </c>
      <c r="M74" s="3">
        <f>IFERROR(VLOOKUP(U16W[[#This Row],[Card]],results5135[],3,FALSE),999)</f>
        <v>51</v>
      </c>
      <c r="N74" s="3">
        <f>VLOOKUP(U16W[[#This Row],[pos5135]],pointstable[],2,FALSE)</f>
        <v>9</v>
      </c>
      <c r="O74" s="3">
        <f>IFERROR(VLOOKUP(U16W[[#This Row],[Card]],results5136[],3,FALSE),999)</f>
        <v>59</v>
      </c>
      <c r="P74" s="3">
        <f>VLOOKUP(U16W[[#This Row],[pos5136]],pointstable[],2,FALSE)</f>
        <v>1</v>
      </c>
      <c r="Q74" s="3">
        <f>IFERROR(VLOOKUP(U16W[[#This Row],[Card]],results5191[],3,FALSE),999)</f>
        <v>999</v>
      </c>
      <c r="R74" s="3">
        <f>VLOOKUP(U16W[[#This Row],[pos5191]],pointstable[],2,FALSE)</f>
        <v>0</v>
      </c>
      <c r="S74" s="3">
        <f>IFERROR(VLOOKUP(U16W[[#This Row],[Card]],results5192[],3,FALSE),999)</f>
        <v>52</v>
      </c>
      <c r="T74" s="3">
        <f>VLOOKUP(U16W[[#This Row],[pos5192]],pointstable[],2,FALSE)</f>
        <v>8</v>
      </c>
      <c r="U74" s="3">
        <f>IFERROR(VLOOKUP(U16W[[#This Row],[Card]],results5193[],3,FALSE),999)</f>
        <v>55</v>
      </c>
      <c r="V74" s="3">
        <f>VLOOKUP(U16W[[#This Row],[pos5193]],pointstable[],2,FALSE)</f>
        <v>5</v>
      </c>
      <c r="W74" s="3">
        <f>IFERROR(VLOOKUP(U16W[[#This Row],[Card]],resultsdual[],3,FALSE),999)</f>
        <v>45</v>
      </c>
      <c r="X74" s="3">
        <f>VLOOKUP(U16W[[#This Row],[posdual]],pointstable[],2,FALSE)</f>
        <v>15</v>
      </c>
    </row>
    <row r="75" spans="1:24" x14ac:dyDescent="0.3">
      <c r="A75">
        <v>81527</v>
      </c>
      <c r="B75" t="s">
        <v>172</v>
      </c>
      <c r="C75" s="3" t="s">
        <v>50</v>
      </c>
      <c r="D75" s="3">
        <v>3</v>
      </c>
      <c r="E7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36</v>
      </c>
      <c r="F75" s="3">
        <f>SUM(U16W[[#This Row],[pts5191]],U16W[[#This Row],[pts5192]],U16W[[#This Row],[pts5193]])</f>
        <v>11</v>
      </c>
      <c r="G75">
        <f>IFERROR(VLOOKUP(U16W[[#This Row],[Card]],results5132[],3,FALSE),999)</f>
        <v>69</v>
      </c>
      <c r="H75">
        <f>VLOOKUP(U16W[[#This Row],[pos5132]],pointstable[],2,FALSE)</f>
        <v>0</v>
      </c>
      <c r="I75" s="3">
        <f>IFERROR(VLOOKUP(U16W[[#This Row],[Card]],results5133[],3,FALSE),999)</f>
        <v>63</v>
      </c>
      <c r="J75" s="3">
        <f>VLOOKUP(U16W[[#This Row],[pos5133]],pointstable[],2,FALSE)</f>
        <v>0</v>
      </c>
      <c r="K75" s="3">
        <f>IFERROR(VLOOKUP(U16W[[#This Row],[Card]],results5134[],3,FALSE),999)</f>
        <v>52</v>
      </c>
      <c r="L75" s="3">
        <f>VLOOKUP(U16W[[#This Row],[pos5134]],pointstable[],2,FALSE)</f>
        <v>8</v>
      </c>
      <c r="M75" s="3">
        <f>IFERROR(VLOOKUP(U16W[[#This Row],[Card]],results5135[],3,FALSE),999)</f>
        <v>57</v>
      </c>
      <c r="N75" s="3">
        <f>VLOOKUP(U16W[[#This Row],[pos5135]],pointstable[],2,FALSE)</f>
        <v>3</v>
      </c>
      <c r="O75" s="3">
        <f>IFERROR(VLOOKUP(U16W[[#This Row],[Card]],results5136[],3,FALSE),999)</f>
        <v>61</v>
      </c>
      <c r="P75" s="3">
        <f>VLOOKUP(U16W[[#This Row],[pos5136]],pointstable[],2,FALSE)</f>
        <v>0</v>
      </c>
      <c r="Q75" s="3">
        <f>IFERROR(VLOOKUP(U16W[[#This Row],[Card]],results5191[],3,FALSE),999)</f>
        <v>58</v>
      </c>
      <c r="R75" s="3">
        <f>VLOOKUP(U16W[[#This Row],[pos5191]],pointstable[],2,FALSE)</f>
        <v>2</v>
      </c>
      <c r="S75" s="3">
        <f>IFERROR(VLOOKUP(U16W[[#This Row],[Card]],results5192[],3,FALSE),999)</f>
        <v>999</v>
      </c>
      <c r="T75" s="3">
        <f>VLOOKUP(U16W[[#This Row],[pos5192]],pointstable[],2,FALSE)</f>
        <v>0</v>
      </c>
      <c r="U75" s="3">
        <f>IFERROR(VLOOKUP(U16W[[#This Row],[Card]],results5193[],3,FALSE),999)</f>
        <v>51</v>
      </c>
      <c r="V75" s="3">
        <f>VLOOKUP(U16W[[#This Row],[pos5193]],pointstable[],2,FALSE)</f>
        <v>9</v>
      </c>
      <c r="W75" s="3">
        <f>IFERROR(VLOOKUP(U16W[[#This Row],[Card]],resultsdual[],3,FALSE),999)</f>
        <v>46</v>
      </c>
      <c r="X75" s="3">
        <f>VLOOKUP(U16W[[#This Row],[posdual]],pointstable[],2,FALSE)</f>
        <v>14</v>
      </c>
    </row>
    <row r="76" spans="1:24" x14ac:dyDescent="0.3">
      <c r="A76">
        <v>78252</v>
      </c>
      <c r="B76" t="s">
        <v>322</v>
      </c>
      <c r="C76" s="3" t="s">
        <v>18</v>
      </c>
      <c r="D76" s="3">
        <v>2</v>
      </c>
      <c r="E7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35</v>
      </c>
      <c r="F76" s="3">
        <f>SUM(U16W[[#This Row],[pts5191]],U16W[[#This Row],[pts5192]],U16W[[#This Row],[pts5193]])</f>
        <v>6</v>
      </c>
      <c r="G76">
        <f>IFERROR(VLOOKUP(U16W[[#This Row],[Card]],results5132[],3,FALSE),999)</f>
        <v>999</v>
      </c>
      <c r="H76">
        <f>VLOOKUP(U16W[[#This Row],[pos5132]],pointstable[],2,FALSE)</f>
        <v>0</v>
      </c>
      <c r="I76" s="3">
        <f>IFERROR(VLOOKUP(U16W[[#This Row],[Card]],results5133[],3,FALSE),999)</f>
        <v>51</v>
      </c>
      <c r="J76" s="3">
        <f>VLOOKUP(U16W[[#This Row],[pos5133]],pointstable[],2,FALSE)</f>
        <v>9</v>
      </c>
      <c r="K76" s="3">
        <f>IFERROR(VLOOKUP(U16W[[#This Row],[Card]],results5134[],3,FALSE),999)</f>
        <v>999</v>
      </c>
      <c r="L76" s="3">
        <f>VLOOKUP(U16W[[#This Row],[pos5134]],pointstable[],2,FALSE)</f>
        <v>0</v>
      </c>
      <c r="M76" s="3">
        <f>IFERROR(VLOOKUP(U16W[[#This Row],[Card]],results5135[],3,FALSE),999)</f>
        <v>49</v>
      </c>
      <c r="N76" s="3">
        <f>VLOOKUP(U16W[[#This Row],[pos5135]],pointstable[],2,FALSE)</f>
        <v>11</v>
      </c>
      <c r="O76" s="3">
        <f>IFERROR(VLOOKUP(U16W[[#This Row],[Card]],results5136[],3,FALSE),999)</f>
        <v>51</v>
      </c>
      <c r="P76" s="3">
        <f>VLOOKUP(U16W[[#This Row],[pos5136]],pointstable[],2,FALSE)</f>
        <v>9</v>
      </c>
      <c r="Q76" s="3">
        <f>IFERROR(VLOOKUP(U16W[[#This Row],[Card]],results5191[],3,FALSE),999)</f>
        <v>54</v>
      </c>
      <c r="R76" s="3">
        <f>VLOOKUP(U16W[[#This Row],[pos5191]],pointstable[],2,FALSE)</f>
        <v>6</v>
      </c>
      <c r="S76" s="3">
        <f>IFERROR(VLOOKUP(U16W[[#This Row],[Card]],results5192[],3,FALSE),999)</f>
        <v>999</v>
      </c>
      <c r="T76" s="3">
        <f>VLOOKUP(U16W[[#This Row],[pos5192]],pointstable[],2,FALSE)</f>
        <v>0</v>
      </c>
      <c r="U76" s="3">
        <f>IFERROR(VLOOKUP(U16W[[#This Row],[Card]],results5193[],3,FALSE),999)</f>
        <v>999</v>
      </c>
      <c r="V76" s="3">
        <f>VLOOKUP(U16W[[#This Row],[pos5193]],pointstable[],2,FALSE)</f>
        <v>0</v>
      </c>
      <c r="W76" s="3">
        <f>IFERROR(VLOOKUP(U16W[[#This Row],[Card]],resultsdual[],3,FALSE),999)</f>
        <v>999</v>
      </c>
      <c r="X76" s="3">
        <f>VLOOKUP(U16W[[#This Row],[posdual]],pointstable[],2,FALSE)</f>
        <v>0</v>
      </c>
    </row>
    <row r="77" spans="1:24" x14ac:dyDescent="0.3">
      <c r="A77">
        <v>80977</v>
      </c>
      <c r="B77" t="s">
        <v>369</v>
      </c>
      <c r="C77" s="3" t="s">
        <v>19</v>
      </c>
      <c r="D77" s="3">
        <v>3</v>
      </c>
      <c r="E7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34</v>
      </c>
      <c r="F77" s="3">
        <f>SUM(U16W[[#This Row],[pts5191]],U16W[[#This Row],[pts5192]],U16W[[#This Row],[pts5193]])</f>
        <v>34</v>
      </c>
      <c r="G77">
        <f>IFERROR(VLOOKUP(U16W[[#This Row],[Card]],results5132[],3,FALSE),999)</f>
        <v>999</v>
      </c>
      <c r="H77">
        <f>VLOOKUP(U16W[[#This Row],[pos5132]],pointstable[],2,FALSE)</f>
        <v>0</v>
      </c>
      <c r="I77" s="3">
        <f>IFERROR(VLOOKUP(U16W[[#This Row],[Card]],results5133[],3,FALSE),999)</f>
        <v>999</v>
      </c>
      <c r="J77" s="3">
        <f>VLOOKUP(U16W[[#This Row],[pos5133]],pointstable[],2,FALSE)</f>
        <v>0</v>
      </c>
      <c r="K77" s="3">
        <f>IFERROR(VLOOKUP(U16W[[#This Row],[Card]],results5134[],3,FALSE),999)</f>
        <v>999</v>
      </c>
      <c r="L77" s="3">
        <f>VLOOKUP(U16W[[#This Row],[pos5134]],pointstable[],2,FALSE)</f>
        <v>0</v>
      </c>
      <c r="M77" s="3">
        <f>IFERROR(VLOOKUP(U16W[[#This Row],[Card]],results5135[],3,FALSE),999)</f>
        <v>999</v>
      </c>
      <c r="N77" s="3">
        <f>VLOOKUP(U16W[[#This Row],[pos5135]],pointstable[],2,FALSE)</f>
        <v>0</v>
      </c>
      <c r="O77" s="3">
        <f>IFERROR(VLOOKUP(U16W[[#This Row],[Card]],results5136[],3,FALSE),999)</f>
        <v>999</v>
      </c>
      <c r="P77" s="3">
        <f>VLOOKUP(U16W[[#This Row],[pos5136]],pointstable[],2,FALSE)</f>
        <v>0</v>
      </c>
      <c r="Q77" s="3">
        <f>IFERROR(VLOOKUP(U16W[[#This Row],[Card]],results5191[],3,FALSE),999)</f>
        <v>53</v>
      </c>
      <c r="R77" s="3">
        <f>VLOOKUP(U16W[[#This Row],[pos5191]],pointstable[],2,FALSE)</f>
        <v>7</v>
      </c>
      <c r="S77" s="3">
        <f>IFERROR(VLOOKUP(U16W[[#This Row],[Card]],results5192[],3,FALSE),999)</f>
        <v>999</v>
      </c>
      <c r="T77" s="3">
        <f>VLOOKUP(U16W[[#This Row],[pos5192]],pointstable[],2,FALSE)</f>
        <v>0</v>
      </c>
      <c r="U77" s="3">
        <f>IFERROR(VLOOKUP(U16W[[#This Row],[Card]],results5193[],3,FALSE),999)</f>
        <v>33</v>
      </c>
      <c r="V77" s="3">
        <f>VLOOKUP(U16W[[#This Row],[pos5193]],pointstable[],2,FALSE)</f>
        <v>27</v>
      </c>
      <c r="W77" s="3">
        <f>IFERROR(VLOOKUP(U16W[[#This Row],[Card]],resultsdual[],3,FALSE),999)</f>
        <v>999</v>
      </c>
      <c r="X77" s="3">
        <f>VLOOKUP(U16W[[#This Row],[posdual]],pointstable[],2,FALSE)</f>
        <v>0</v>
      </c>
    </row>
    <row r="78" spans="1:24" x14ac:dyDescent="0.3">
      <c r="A78">
        <v>77307</v>
      </c>
      <c r="B78" s="3" t="s">
        <v>168</v>
      </c>
      <c r="C78" s="3" t="s">
        <v>50</v>
      </c>
      <c r="D78" s="3">
        <v>2</v>
      </c>
      <c r="E7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33</v>
      </c>
      <c r="F78" s="3">
        <f>SUM(U16W[[#This Row],[pts5191]],U16W[[#This Row],[pts5192]],U16W[[#This Row],[pts5193]])</f>
        <v>16</v>
      </c>
      <c r="G78">
        <f>IFERROR(VLOOKUP(U16W[[#This Row],[Card]],results5132[],3,FALSE),999)</f>
        <v>67</v>
      </c>
      <c r="H78">
        <f>VLOOKUP(U16W[[#This Row],[pos5132]],pointstable[],2,FALSE)</f>
        <v>0</v>
      </c>
      <c r="I78" s="3">
        <f>IFERROR(VLOOKUP(U16W[[#This Row],[Card]],results5133[],3,FALSE),999)</f>
        <v>59</v>
      </c>
      <c r="J78" s="3">
        <f>VLOOKUP(U16W[[#This Row],[pos5133]],pointstable[],2,FALSE)</f>
        <v>1</v>
      </c>
      <c r="K78" s="3">
        <f>IFERROR(VLOOKUP(U16W[[#This Row],[Card]],results5134[],3,FALSE),999)</f>
        <v>50</v>
      </c>
      <c r="L78" s="3">
        <f>VLOOKUP(U16W[[#This Row],[pos5134]],pointstable[],2,FALSE)</f>
        <v>10</v>
      </c>
      <c r="M78" s="3">
        <f>IFERROR(VLOOKUP(U16W[[#This Row],[Card]],results5135[],3,FALSE),999)</f>
        <v>58</v>
      </c>
      <c r="N78" s="3">
        <f>VLOOKUP(U16W[[#This Row],[pos5135]],pointstable[],2,FALSE)</f>
        <v>2</v>
      </c>
      <c r="O78" s="3">
        <f>IFERROR(VLOOKUP(U16W[[#This Row],[Card]],results5136[],3,FALSE),999)</f>
        <v>56</v>
      </c>
      <c r="P78" s="3">
        <f>VLOOKUP(U16W[[#This Row],[pos5136]],pointstable[],2,FALSE)</f>
        <v>4</v>
      </c>
      <c r="Q78" s="3">
        <f>IFERROR(VLOOKUP(U16W[[#This Row],[Card]],results5191[],3,FALSE),999)</f>
        <v>56</v>
      </c>
      <c r="R78" s="3">
        <f>VLOOKUP(U16W[[#This Row],[pos5191]],pointstable[],2,FALSE)</f>
        <v>4</v>
      </c>
      <c r="S78" s="3">
        <f>IFERROR(VLOOKUP(U16W[[#This Row],[Card]],results5192[],3,FALSE),999)</f>
        <v>54</v>
      </c>
      <c r="T78" s="3">
        <f>VLOOKUP(U16W[[#This Row],[pos5192]],pointstable[],2,FALSE)</f>
        <v>6</v>
      </c>
      <c r="U78" s="3">
        <f>IFERROR(VLOOKUP(U16W[[#This Row],[Card]],results5193[],3,FALSE),999)</f>
        <v>54</v>
      </c>
      <c r="V78" s="3">
        <f>VLOOKUP(U16W[[#This Row],[pos5193]],pointstable[],2,FALSE)</f>
        <v>6</v>
      </c>
      <c r="W78" s="3">
        <f>IFERROR(VLOOKUP(U16W[[#This Row],[Card]],resultsdual[],3,FALSE),999)</f>
        <v>999</v>
      </c>
      <c r="X78" s="3">
        <f>VLOOKUP(U16W[[#This Row],[posdual]],pointstable[],2,FALSE)</f>
        <v>0</v>
      </c>
    </row>
    <row r="79" spans="1:24" x14ac:dyDescent="0.3">
      <c r="A79">
        <v>78199</v>
      </c>
      <c r="B79" t="s">
        <v>137</v>
      </c>
      <c r="C79" s="3" t="s">
        <v>22</v>
      </c>
      <c r="D79" s="3">
        <v>2</v>
      </c>
      <c r="E7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33</v>
      </c>
      <c r="F79" s="3">
        <f>SUM(U16W[[#This Row],[pts5191]],U16W[[#This Row],[pts5192]],U16W[[#This Row],[pts5193]])</f>
        <v>0</v>
      </c>
      <c r="G79">
        <f>IFERROR(VLOOKUP(U16W[[#This Row],[Card]],results5132[],3,FALSE),999)</f>
        <v>51</v>
      </c>
      <c r="H79">
        <f>VLOOKUP(U16W[[#This Row],[pos5132]],pointstable[],2,FALSE)</f>
        <v>9</v>
      </c>
      <c r="I79" s="3">
        <f>IFERROR(VLOOKUP(U16W[[#This Row],[Card]],results5133[],3,FALSE),999)</f>
        <v>55</v>
      </c>
      <c r="J79" s="3">
        <f>VLOOKUP(U16W[[#This Row],[pos5133]],pointstable[],2,FALSE)</f>
        <v>5</v>
      </c>
      <c r="K79" s="3">
        <f>IFERROR(VLOOKUP(U16W[[#This Row],[Card]],results5134[],3,FALSE),999)</f>
        <v>48</v>
      </c>
      <c r="L79" s="3">
        <f>VLOOKUP(U16W[[#This Row],[pos5134]],pointstable[],2,FALSE)</f>
        <v>12</v>
      </c>
      <c r="M79" s="3">
        <f>IFERROR(VLOOKUP(U16W[[#This Row],[Card]],results5135[],3,FALSE),999)</f>
        <v>999</v>
      </c>
      <c r="N79" s="3">
        <f>VLOOKUP(U16W[[#This Row],[pos5135]],pointstable[],2,FALSE)</f>
        <v>0</v>
      </c>
      <c r="O79" s="3">
        <f>IFERROR(VLOOKUP(U16W[[#This Row],[Card]],results5136[],3,FALSE),999)</f>
        <v>53</v>
      </c>
      <c r="P79" s="3">
        <f>VLOOKUP(U16W[[#This Row],[pos5136]],pointstable[],2,FALSE)</f>
        <v>7</v>
      </c>
      <c r="Q79" s="3">
        <f>IFERROR(VLOOKUP(U16W[[#This Row],[Card]],results5191[],3,FALSE),999)</f>
        <v>999</v>
      </c>
      <c r="R79" s="3">
        <f>VLOOKUP(U16W[[#This Row],[pos5191]],pointstable[],2,FALSE)</f>
        <v>0</v>
      </c>
      <c r="S79" s="3">
        <f>IFERROR(VLOOKUP(U16W[[#This Row],[Card]],results5192[],3,FALSE),999)</f>
        <v>999</v>
      </c>
      <c r="T79" s="3">
        <f>VLOOKUP(U16W[[#This Row],[pos5192]],pointstable[],2,FALSE)</f>
        <v>0</v>
      </c>
      <c r="U79" s="3">
        <f>IFERROR(VLOOKUP(U16W[[#This Row],[Card]],results5193[],3,FALSE),999)</f>
        <v>999</v>
      </c>
      <c r="V79" s="3">
        <f>VLOOKUP(U16W[[#This Row],[pos5193]],pointstable[],2,FALSE)</f>
        <v>0</v>
      </c>
      <c r="W79" s="3">
        <f>IFERROR(VLOOKUP(U16W[[#This Row],[Card]],resultsdual[],3,FALSE),999)</f>
        <v>999</v>
      </c>
      <c r="X79" s="3">
        <f>VLOOKUP(U16W[[#This Row],[posdual]],pointstable[],2,FALSE)</f>
        <v>0</v>
      </c>
    </row>
    <row r="80" spans="1:24" x14ac:dyDescent="0.3">
      <c r="A80">
        <v>77197</v>
      </c>
      <c r="B80" t="s">
        <v>141</v>
      </c>
      <c r="C80" s="3" t="s">
        <v>15</v>
      </c>
      <c r="D80" s="3">
        <v>2</v>
      </c>
      <c r="E8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32</v>
      </c>
      <c r="F80" s="3">
        <f>SUM(U16W[[#This Row],[pts5191]],U16W[[#This Row],[pts5192]],U16W[[#This Row],[pts5193]])</f>
        <v>0</v>
      </c>
      <c r="G80">
        <f>IFERROR(VLOOKUP(U16W[[#This Row],[Card]],results5132[],3,FALSE),999)</f>
        <v>53</v>
      </c>
      <c r="H80">
        <f>VLOOKUP(U16W[[#This Row],[pos5132]],pointstable[],2,FALSE)</f>
        <v>7</v>
      </c>
      <c r="I80" s="3">
        <f>IFERROR(VLOOKUP(U16W[[#This Row],[Card]],results5133[],3,FALSE),999)</f>
        <v>53</v>
      </c>
      <c r="J80" s="3">
        <f>VLOOKUP(U16W[[#This Row],[pos5133]],pointstable[],2,FALSE)</f>
        <v>7</v>
      </c>
      <c r="K80" s="3">
        <f>IFERROR(VLOOKUP(U16W[[#This Row],[Card]],results5134[],3,FALSE),999)</f>
        <v>47</v>
      </c>
      <c r="L80" s="3">
        <f>VLOOKUP(U16W[[#This Row],[pos5134]],pointstable[],2,FALSE)</f>
        <v>13</v>
      </c>
      <c r="M80" s="3">
        <f>IFERROR(VLOOKUP(U16W[[#This Row],[Card]],results5135[],3,FALSE),999)</f>
        <v>55</v>
      </c>
      <c r="N80" s="3">
        <f>VLOOKUP(U16W[[#This Row],[pos5135]],pointstable[],2,FALSE)</f>
        <v>5</v>
      </c>
      <c r="O80" s="3">
        <f>IFERROR(VLOOKUP(U16W[[#This Row],[Card]],results5136[],3,FALSE),999)</f>
        <v>999</v>
      </c>
      <c r="P80" s="3">
        <f>VLOOKUP(U16W[[#This Row],[pos5136]],pointstable[],2,FALSE)</f>
        <v>0</v>
      </c>
      <c r="Q80" s="3">
        <f>IFERROR(VLOOKUP(U16W[[#This Row],[Card]],results5191[],3,FALSE),999)</f>
        <v>999</v>
      </c>
      <c r="R80" s="3">
        <f>VLOOKUP(U16W[[#This Row],[pos5191]],pointstable[],2,FALSE)</f>
        <v>0</v>
      </c>
      <c r="S80" s="3">
        <f>IFERROR(VLOOKUP(U16W[[#This Row],[Card]],results5192[],3,FALSE),999)</f>
        <v>999</v>
      </c>
      <c r="T80" s="3">
        <f>VLOOKUP(U16W[[#This Row],[pos5192]],pointstable[],2,FALSE)</f>
        <v>0</v>
      </c>
      <c r="U80" s="3">
        <f>IFERROR(VLOOKUP(U16W[[#This Row],[Card]],results5193[],3,FALSE),999)</f>
        <v>999</v>
      </c>
      <c r="V80" s="3">
        <f>VLOOKUP(U16W[[#This Row],[pos5193]],pointstable[],2,FALSE)</f>
        <v>0</v>
      </c>
      <c r="W80" s="3">
        <f>IFERROR(VLOOKUP(U16W[[#This Row],[Card]],resultsdual[],3,FALSE),999)</f>
        <v>999</v>
      </c>
      <c r="X80" s="3">
        <f>VLOOKUP(U16W[[#This Row],[posdual]],pointstable[],2,FALSE)</f>
        <v>0</v>
      </c>
    </row>
    <row r="81" spans="1:24" x14ac:dyDescent="0.3">
      <c r="A81">
        <v>78850</v>
      </c>
      <c r="B81" t="s">
        <v>154</v>
      </c>
      <c r="C81" s="3" t="s">
        <v>17</v>
      </c>
      <c r="D81" s="3">
        <v>2</v>
      </c>
      <c r="E8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31</v>
      </c>
      <c r="F81" s="3">
        <f>SUM(U16W[[#This Row],[pts5191]],U16W[[#This Row],[pts5192]],U16W[[#This Row],[pts5193]])</f>
        <v>0</v>
      </c>
      <c r="G81">
        <f>IFERROR(VLOOKUP(U16W[[#This Row],[Card]],results5132[],3,FALSE),999)</f>
        <v>60</v>
      </c>
      <c r="H81">
        <f>VLOOKUP(U16W[[#This Row],[pos5132]],pointstable[],2,FALSE)</f>
        <v>1</v>
      </c>
      <c r="I81" s="3">
        <f>IFERROR(VLOOKUP(U16W[[#This Row],[Card]],results5133[],3,FALSE),999)</f>
        <v>52</v>
      </c>
      <c r="J81" s="3">
        <f>VLOOKUP(U16W[[#This Row],[pos5133]],pointstable[],2,FALSE)</f>
        <v>8</v>
      </c>
      <c r="K81" s="3">
        <f>IFERROR(VLOOKUP(U16W[[#This Row],[Card]],results5134[],3,FALSE),999)</f>
        <v>41</v>
      </c>
      <c r="L81" s="3">
        <f>VLOOKUP(U16W[[#This Row],[pos5134]],pointstable[],2,FALSE)</f>
        <v>19</v>
      </c>
      <c r="M81" s="3">
        <f>IFERROR(VLOOKUP(U16W[[#This Row],[Card]],results5135[],3,FALSE),999)</f>
        <v>999</v>
      </c>
      <c r="N81" s="3">
        <f>VLOOKUP(U16W[[#This Row],[pos5135]],pointstable[],2,FALSE)</f>
        <v>0</v>
      </c>
      <c r="O81" s="3">
        <f>IFERROR(VLOOKUP(U16W[[#This Row],[Card]],results5136[],3,FALSE),999)</f>
        <v>57</v>
      </c>
      <c r="P81" s="3">
        <f>VLOOKUP(U16W[[#This Row],[pos5136]],pointstable[],2,FALSE)</f>
        <v>3</v>
      </c>
      <c r="Q81" s="3">
        <f>IFERROR(VLOOKUP(U16W[[#This Row],[Card]],results5191[],3,FALSE),999)</f>
        <v>999</v>
      </c>
      <c r="R81" s="3">
        <f>VLOOKUP(U16W[[#This Row],[pos5191]],pointstable[],2,FALSE)</f>
        <v>0</v>
      </c>
      <c r="S81" s="3">
        <f>IFERROR(VLOOKUP(U16W[[#This Row],[Card]],results5192[],3,FALSE),999)</f>
        <v>999</v>
      </c>
      <c r="T81" s="3">
        <f>VLOOKUP(U16W[[#This Row],[pos5192]],pointstable[],2,FALSE)</f>
        <v>0</v>
      </c>
      <c r="U81" s="3">
        <f>IFERROR(VLOOKUP(U16W[[#This Row],[Card]],results5193[],3,FALSE),999)</f>
        <v>999</v>
      </c>
      <c r="V81" s="3">
        <f>VLOOKUP(U16W[[#This Row],[pos5193]],pointstable[],2,FALSE)</f>
        <v>0</v>
      </c>
      <c r="W81" s="3">
        <f>IFERROR(VLOOKUP(U16W[[#This Row],[Card]],resultsdual[],3,FALSE),999)</f>
        <v>999</v>
      </c>
      <c r="X81" s="3">
        <f>VLOOKUP(U16W[[#This Row],[posdual]],pointstable[],2,FALSE)</f>
        <v>0</v>
      </c>
    </row>
    <row r="82" spans="1:24" x14ac:dyDescent="0.3">
      <c r="A82">
        <v>77351</v>
      </c>
      <c r="B82" t="s">
        <v>170</v>
      </c>
      <c r="C82" s="3" t="s">
        <v>50</v>
      </c>
      <c r="D82" s="3">
        <v>3</v>
      </c>
      <c r="E8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27</v>
      </c>
      <c r="F82" s="3">
        <f>SUM(U16W[[#This Row],[pts5191]],U16W[[#This Row],[pts5192]],U16W[[#This Row],[pts5193]])</f>
        <v>10</v>
      </c>
      <c r="G82">
        <f>IFERROR(VLOOKUP(U16W[[#This Row],[Card]],results5132[],3,FALSE),999)</f>
        <v>68</v>
      </c>
      <c r="H82">
        <f>VLOOKUP(U16W[[#This Row],[pos5132]],pointstable[],2,FALSE)</f>
        <v>0</v>
      </c>
      <c r="I82" s="3">
        <f>IFERROR(VLOOKUP(U16W[[#This Row],[Card]],results5133[],3,FALSE),999)</f>
        <v>61</v>
      </c>
      <c r="J82" s="3">
        <f>VLOOKUP(U16W[[#This Row],[pos5133]],pointstable[],2,FALSE)</f>
        <v>0</v>
      </c>
      <c r="K82" s="3">
        <f>IFERROR(VLOOKUP(U16W[[#This Row],[Card]],results5134[],3,FALSE),999)</f>
        <v>999</v>
      </c>
      <c r="L82" s="3">
        <f>VLOOKUP(U16W[[#This Row],[pos5134]],pointstable[],2,FALSE)</f>
        <v>0</v>
      </c>
      <c r="M82" s="3">
        <f>IFERROR(VLOOKUP(U16W[[#This Row],[Card]],results5135[],3,FALSE),999)</f>
        <v>59</v>
      </c>
      <c r="N82" s="3">
        <f>VLOOKUP(U16W[[#This Row],[pos5135]],pointstable[],2,FALSE)</f>
        <v>1</v>
      </c>
      <c r="O82" s="3">
        <f>IFERROR(VLOOKUP(U16W[[#This Row],[Card]],results5136[],3,FALSE),999)</f>
        <v>999</v>
      </c>
      <c r="P82" s="3">
        <f>VLOOKUP(U16W[[#This Row],[pos5136]],pointstable[],2,FALSE)</f>
        <v>0</v>
      </c>
      <c r="Q82" s="3">
        <f>IFERROR(VLOOKUP(U16W[[#This Row],[Card]],results5191[],3,FALSE),999)</f>
        <v>59</v>
      </c>
      <c r="R82" s="3">
        <f>VLOOKUP(U16W[[#This Row],[pos5191]],pointstable[],2,FALSE)</f>
        <v>1</v>
      </c>
      <c r="S82" s="3">
        <f>IFERROR(VLOOKUP(U16W[[#This Row],[Card]],results5192[],3,FALSE),999)</f>
        <v>55</v>
      </c>
      <c r="T82" s="3">
        <f>VLOOKUP(U16W[[#This Row],[pos5192]],pointstable[],2,FALSE)</f>
        <v>5</v>
      </c>
      <c r="U82" s="3">
        <f>IFERROR(VLOOKUP(U16W[[#This Row],[Card]],results5193[],3,FALSE),999)</f>
        <v>56</v>
      </c>
      <c r="V82" s="3">
        <f>VLOOKUP(U16W[[#This Row],[pos5193]],pointstable[],2,FALSE)</f>
        <v>4</v>
      </c>
      <c r="W82" s="3">
        <f>IFERROR(VLOOKUP(U16W[[#This Row],[Card]],resultsdual[],3,FALSE),999)</f>
        <v>44</v>
      </c>
      <c r="X82" s="3">
        <f>VLOOKUP(U16W[[#This Row],[posdual]],pointstable[],2,FALSE)</f>
        <v>16</v>
      </c>
    </row>
    <row r="83" spans="1:24" x14ac:dyDescent="0.3">
      <c r="A83">
        <v>85953</v>
      </c>
      <c r="B83" t="s">
        <v>178</v>
      </c>
      <c r="C83" s="3" t="s">
        <v>22</v>
      </c>
      <c r="D83" s="3">
        <v>3</v>
      </c>
      <c r="E8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13</v>
      </c>
      <c r="F83" s="3">
        <f>SUM(U16W[[#This Row],[pts5191]],U16W[[#This Row],[pts5192]],U16W[[#This Row],[pts5193]])</f>
        <v>0</v>
      </c>
      <c r="G83">
        <f>IFERROR(VLOOKUP(U16W[[#This Row],[Card]],results5132[],3,FALSE),999)</f>
        <v>999</v>
      </c>
      <c r="H83">
        <f>VLOOKUP(U16W[[#This Row],[pos5132]],pointstable[],2,FALSE)</f>
        <v>0</v>
      </c>
      <c r="I83" s="3">
        <f>IFERROR(VLOOKUP(U16W[[#This Row],[Card]],results5133[],3,FALSE),999)</f>
        <v>999</v>
      </c>
      <c r="J83" s="3">
        <f>VLOOKUP(U16W[[#This Row],[pos5133]],pointstable[],2,FALSE)</f>
        <v>0</v>
      </c>
      <c r="K83" s="3">
        <f>IFERROR(VLOOKUP(U16W[[#This Row],[Card]],results5134[],3,FALSE),999)</f>
        <v>51</v>
      </c>
      <c r="L83" s="3">
        <f>VLOOKUP(U16W[[#This Row],[pos5134]],pointstable[],2,FALSE)</f>
        <v>9</v>
      </c>
      <c r="M83" s="3">
        <f>IFERROR(VLOOKUP(U16W[[#This Row],[Card]],results5135[],3,FALSE),999)</f>
        <v>56</v>
      </c>
      <c r="N83" s="3">
        <f>VLOOKUP(U16W[[#This Row],[pos5135]],pointstable[],2,FALSE)</f>
        <v>4</v>
      </c>
      <c r="O83" s="3">
        <f>IFERROR(VLOOKUP(U16W[[#This Row],[Card]],results5136[],3,FALSE),999)</f>
        <v>62</v>
      </c>
      <c r="P83" s="3">
        <f>VLOOKUP(U16W[[#This Row],[pos5136]],pointstable[],2,FALSE)</f>
        <v>0</v>
      </c>
      <c r="Q83" s="3">
        <f>IFERROR(VLOOKUP(U16W[[#This Row],[Card]],results5191[],3,FALSE),999)</f>
        <v>999</v>
      </c>
      <c r="R83" s="3">
        <f>VLOOKUP(U16W[[#This Row],[pos5191]],pointstable[],2,FALSE)</f>
        <v>0</v>
      </c>
      <c r="S83" s="3">
        <f>IFERROR(VLOOKUP(U16W[[#This Row],[Card]],results5192[],3,FALSE),999)</f>
        <v>999</v>
      </c>
      <c r="T83" s="3">
        <f>VLOOKUP(U16W[[#This Row],[pos5192]],pointstable[],2,FALSE)</f>
        <v>0</v>
      </c>
      <c r="U83" s="3">
        <f>IFERROR(VLOOKUP(U16W[[#This Row],[Card]],results5193[],3,FALSE),999)</f>
        <v>999</v>
      </c>
      <c r="V83" s="3">
        <f>VLOOKUP(U16W[[#This Row],[pos5193]],pointstable[],2,FALSE)</f>
        <v>0</v>
      </c>
      <c r="W83" s="3">
        <f>IFERROR(VLOOKUP(U16W[[#This Row],[Card]],resultsdual[],3,FALSE),999)</f>
        <v>999</v>
      </c>
      <c r="X83" s="3">
        <f>VLOOKUP(U16W[[#This Row],[posdual]],pointstable[],2,FALSE)</f>
        <v>0</v>
      </c>
    </row>
    <row r="84" spans="1:24" x14ac:dyDescent="0.3">
      <c r="A84">
        <v>75205</v>
      </c>
      <c r="B84" t="s">
        <v>365</v>
      </c>
      <c r="C84" s="3" t="s">
        <v>18</v>
      </c>
      <c r="D84" s="3">
        <v>2</v>
      </c>
      <c r="E8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11</v>
      </c>
      <c r="F84" s="3">
        <f>SUM(U16W[[#This Row],[pts5191]],U16W[[#This Row],[pts5192]],U16W[[#This Row],[pts5193]])</f>
        <v>0</v>
      </c>
      <c r="G84">
        <f>IFERROR(VLOOKUP(U16W[[#This Row],[Card]],results5132[],3,FALSE),999)</f>
        <v>999</v>
      </c>
      <c r="H84">
        <f>VLOOKUP(U16W[[#This Row],[pos5132]],pointstable[],2,FALSE)</f>
        <v>0</v>
      </c>
      <c r="I84" s="3">
        <f>IFERROR(VLOOKUP(U16W[[#This Row],[Card]],results5133[],3,FALSE),999)</f>
        <v>999</v>
      </c>
      <c r="J84" s="3">
        <f>VLOOKUP(U16W[[#This Row],[pos5133]],pointstable[],2,FALSE)</f>
        <v>0</v>
      </c>
      <c r="K84" s="3">
        <f>IFERROR(VLOOKUP(U16W[[#This Row],[Card]],results5134[],3,FALSE),999)</f>
        <v>999</v>
      </c>
      <c r="L84" s="3">
        <f>VLOOKUP(U16W[[#This Row],[pos5134]],pointstable[],2,FALSE)</f>
        <v>0</v>
      </c>
      <c r="M84" s="3">
        <f>IFERROR(VLOOKUP(U16W[[#This Row],[Card]],results5135[],3,FALSE),999)</f>
        <v>999</v>
      </c>
      <c r="N84" s="3">
        <f>VLOOKUP(U16W[[#This Row],[pos5135]],pointstable[],2,FALSE)</f>
        <v>0</v>
      </c>
      <c r="O84" s="3">
        <f>IFERROR(VLOOKUP(U16W[[#This Row],[Card]],results5136[],3,FALSE),999)</f>
        <v>49</v>
      </c>
      <c r="P84" s="3">
        <f>VLOOKUP(U16W[[#This Row],[pos5136]],pointstable[],2,FALSE)</f>
        <v>11</v>
      </c>
      <c r="Q84" s="3">
        <f>IFERROR(VLOOKUP(U16W[[#This Row],[Card]],results5191[],3,FALSE),999)</f>
        <v>999</v>
      </c>
      <c r="R84" s="3">
        <f>VLOOKUP(U16W[[#This Row],[pos5191]],pointstable[],2,FALSE)</f>
        <v>0</v>
      </c>
      <c r="S84" s="3">
        <f>IFERROR(VLOOKUP(U16W[[#This Row],[Card]],results5192[],3,FALSE),999)</f>
        <v>999</v>
      </c>
      <c r="T84" s="3">
        <f>VLOOKUP(U16W[[#This Row],[pos5192]],pointstable[],2,FALSE)</f>
        <v>0</v>
      </c>
      <c r="U84" s="3">
        <f>IFERROR(VLOOKUP(U16W[[#This Row],[Card]],results5193[],3,FALSE),999)</f>
        <v>999</v>
      </c>
      <c r="V84" s="3">
        <f>VLOOKUP(U16W[[#This Row],[pos5193]],pointstable[],2,FALSE)</f>
        <v>0</v>
      </c>
      <c r="W84" s="3">
        <f>IFERROR(VLOOKUP(U16W[[#This Row],[Card]],resultsdual[],3,FALSE),999)</f>
        <v>999</v>
      </c>
      <c r="X84" s="3">
        <f>VLOOKUP(U16W[[#This Row],[posdual]],pointstable[],2,FALSE)</f>
        <v>0</v>
      </c>
    </row>
    <row r="85" spans="1:24" x14ac:dyDescent="0.3">
      <c r="D85" s="3"/>
      <c r="E8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85" s="3">
        <f>SUM(U16W[[#This Row],[pts5191]],U16W[[#This Row],[pts5192]],U16W[[#This Row],[pts5193]])</f>
        <v>0</v>
      </c>
      <c r="G85">
        <f>IFERROR(VLOOKUP(U16W[[#This Row],[Card]],results5132[],3,FALSE),999)</f>
        <v>999</v>
      </c>
      <c r="H85">
        <f>VLOOKUP(U16W[[#This Row],[pos5132]],pointstable[],2,FALSE)</f>
        <v>0</v>
      </c>
      <c r="I85" s="3">
        <f>IFERROR(VLOOKUP(U16W[[#This Row],[Card]],results5133[],3,FALSE),999)</f>
        <v>999</v>
      </c>
      <c r="J85" s="3">
        <f>VLOOKUP(U16W[[#This Row],[pos5133]],pointstable[],2,FALSE)</f>
        <v>0</v>
      </c>
      <c r="K85" s="3">
        <f>IFERROR(VLOOKUP(U16W[[#This Row],[Card]],results5134[],3,FALSE),999)</f>
        <v>999</v>
      </c>
      <c r="L85" s="3">
        <f>VLOOKUP(U16W[[#This Row],[pos5134]],pointstable[],2,FALSE)</f>
        <v>0</v>
      </c>
      <c r="M85" s="3">
        <f>IFERROR(VLOOKUP(U16W[[#This Row],[Card]],results5135[],3,FALSE),999)</f>
        <v>999</v>
      </c>
      <c r="N85" s="3">
        <f>VLOOKUP(U16W[[#This Row],[pos5135]],pointstable[],2,FALSE)</f>
        <v>0</v>
      </c>
      <c r="O85" s="3">
        <f>IFERROR(VLOOKUP(U16W[[#This Row],[Card]],results5136[],3,FALSE),999)</f>
        <v>999</v>
      </c>
      <c r="P85" s="3">
        <f>VLOOKUP(U16W[[#This Row],[pos5136]],pointstable[],2,FALSE)</f>
        <v>0</v>
      </c>
      <c r="Q85" s="3">
        <f>IFERROR(VLOOKUP(U16W[[#This Row],[Card]],results5191[],3,FALSE),999)</f>
        <v>999</v>
      </c>
      <c r="R85" s="3">
        <f>VLOOKUP(U16W[[#This Row],[pos5191]],pointstable[],2,FALSE)</f>
        <v>0</v>
      </c>
      <c r="S85" s="3">
        <f>IFERROR(VLOOKUP(U16W[[#This Row],[Card]],results5192[],3,FALSE),999)</f>
        <v>999</v>
      </c>
      <c r="T85" s="3">
        <f>VLOOKUP(U16W[[#This Row],[pos5192]],pointstable[],2,FALSE)</f>
        <v>0</v>
      </c>
      <c r="U85" s="3">
        <f>IFERROR(VLOOKUP(U16W[[#This Row],[Card]],results5193[],3,FALSE),999)</f>
        <v>999</v>
      </c>
      <c r="V85" s="3">
        <f>VLOOKUP(U16W[[#This Row],[pos5193]],pointstable[],2,FALSE)</f>
        <v>0</v>
      </c>
      <c r="W85" s="3">
        <f>IFERROR(VLOOKUP(U16W[[#This Row],[Card]],resultsdual[],3,FALSE),999)</f>
        <v>999</v>
      </c>
      <c r="X85" s="3">
        <f>VLOOKUP(U16W[[#This Row],[posdual]],pointstable[],2,FALSE)</f>
        <v>0</v>
      </c>
    </row>
    <row r="86" spans="1:24" x14ac:dyDescent="0.3">
      <c r="D86" s="3"/>
      <c r="E8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86" s="3">
        <f>SUM(U16W[[#This Row],[pts5191]],U16W[[#This Row],[pts5192]],U16W[[#This Row],[pts5193]])</f>
        <v>0</v>
      </c>
      <c r="G86">
        <f>IFERROR(VLOOKUP(U16W[[#This Row],[Card]],results5132[],3,FALSE),999)</f>
        <v>999</v>
      </c>
      <c r="H86">
        <f>VLOOKUP(U16W[[#This Row],[pos5132]],pointstable[],2,FALSE)</f>
        <v>0</v>
      </c>
      <c r="I86" s="3">
        <f>IFERROR(VLOOKUP(U16W[[#This Row],[Card]],results5133[],3,FALSE),999)</f>
        <v>999</v>
      </c>
      <c r="J86" s="3">
        <f>VLOOKUP(U16W[[#This Row],[pos5133]],pointstable[],2,FALSE)</f>
        <v>0</v>
      </c>
      <c r="K86" s="3">
        <f>IFERROR(VLOOKUP(U16W[[#This Row],[Card]],results5134[],3,FALSE),999)</f>
        <v>999</v>
      </c>
      <c r="L86" s="3">
        <f>VLOOKUP(U16W[[#This Row],[pos5134]],pointstable[],2,FALSE)</f>
        <v>0</v>
      </c>
      <c r="M86" s="3">
        <f>IFERROR(VLOOKUP(U16W[[#This Row],[Card]],results5135[],3,FALSE),999)</f>
        <v>999</v>
      </c>
      <c r="N86" s="3">
        <f>VLOOKUP(U16W[[#This Row],[pos5135]],pointstable[],2,FALSE)</f>
        <v>0</v>
      </c>
      <c r="O86" s="3">
        <f>IFERROR(VLOOKUP(U16W[[#This Row],[Card]],results5136[],3,FALSE),999)</f>
        <v>999</v>
      </c>
      <c r="P86" s="3">
        <f>VLOOKUP(U16W[[#This Row],[pos5136]],pointstable[],2,FALSE)</f>
        <v>0</v>
      </c>
      <c r="Q86" s="3">
        <f>IFERROR(VLOOKUP(U16W[[#This Row],[Card]],results5191[],3,FALSE),999)</f>
        <v>999</v>
      </c>
      <c r="R86" s="3">
        <f>VLOOKUP(U16W[[#This Row],[pos5191]],pointstable[],2,FALSE)</f>
        <v>0</v>
      </c>
      <c r="S86" s="3">
        <f>IFERROR(VLOOKUP(U16W[[#This Row],[Card]],results5192[],3,FALSE),999)</f>
        <v>999</v>
      </c>
      <c r="T86" s="3">
        <f>VLOOKUP(U16W[[#This Row],[pos5192]],pointstable[],2,FALSE)</f>
        <v>0</v>
      </c>
      <c r="U86" s="3">
        <f>IFERROR(VLOOKUP(U16W[[#This Row],[Card]],results5193[],3,FALSE),999)</f>
        <v>999</v>
      </c>
      <c r="V86" s="3">
        <f>VLOOKUP(U16W[[#This Row],[pos5193]],pointstable[],2,FALSE)</f>
        <v>0</v>
      </c>
      <c r="W86" s="3">
        <f>IFERROR(VLOOKUP(U16W[[#This Row],[Card]],resultsdual[],3,FALSE),999)</f>
        <v>999</v>
      </c>
      <c r="X86" s="3">
        <f>VLOOKUP(U16W[[#This Row],[posdual]],pointstable[],2,FALSE)</f>
        <v>0</v>
      </c>
    </row>
    <row r="87" spans="1:24" x14ac:dyDescent="0.3">
      <c r="D87" s="3"/>
      <c r="E8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87" s="3">
        <f>SUM(U16W[[#This Row],[pts5191]],U16W[[#This Row],[pts5192]],U16W[[#This Row],[pts5193]])</f>
        <v>0</v>
      </c>
      <c r="G87">
        <f>IFERROR(VLOOKUP(U16W[[#This Row],[Card]],results5132[],3,FALSE),999)</f>
        <v>999</v>
      </c>
      <c r="H87">
        <f>VLOOKUP(U16W[[#This Row],[pos5132]],pointstable[],2,FALSE)</f>
        <v>0</v>
      </c>
      <c r="I87" s="3">
        <f>IFERROR(VLOOKUP(U16W[[#This Row],[Card]],results5133[],3,FALSE),999)</f>
        <v>999</v>
      </c>
      <c r="J87" s="3">
        <f>VLOOKUP(U16W[[#This Row],[pos5133]],pointstable[],2,FALSE)</f>
        <v>0</v>
      </c>
      <c r="K87" s="3">
        <f>IFERROR(VLOOKUP(U16W[[#This Row],[Card]],results5134[],3,FALSE),999)</f>
        <v>999</v>
      </c>
      <c r="L87" s="3">
        <f>VLOOKUP(U16W[[#This Row],[pos5134]],pointstable[],2,FALSE)</f>
        <v>0</v>
      </c>
      <c r="M87" s="3">
        <f>IFERROR(VLOOKUP(U16W[[#This Row],[Card]],results5135[],3,FALSE),999)</f>
        <v>999</v>
      </c>
      <c r="N87" s="3">
        <f>VLOOKUP(U16W[[#This Row],[pos5135]],pointstable[],2,FALSE)</f>
        <v>0</v>
      </c>
      <c r="O87" s="3">
        <f>IFERROR(VLOOKUP(U16W[[#This Row],[Card]],results5136[],3,FALSE),999)</f>
        <v>999</v>
      </c>
      <c r="P87" s="3">
        <f>VLOOKUP(U16W[[#This Row],[pos5136]],pointstable[],2,FALSE)</f>
        <v>0</v>
      </c>
      <c r="Q87" s="3">
        <f>IFERROR(VLOOKUP(U16W[[#This Row],[Card]],results5191[],3,FALSE),999)</f>
        <v>999</v>
      </c>
      <c r="R87" s="3">
        <f>VLOOKUP(U16W[[#This Row],[pos5191]],pointstable[],2,FALSE)</f>
        <v>0</v>
      </c>
      <c r="S87" s="3">
        <f>IFERROR(VLOOKUP(U16W[[#This Row],[Card]],results5192[],3,FALSE),999)</f>
        <v>999</v>
      </c>
      <c r="T87" s="3">
        <f>VLOOKUP(U16W[[#This Row],[pos5192]],pointstable[],2,FALSE)</f>
        <v>0</v>
      </c>
      <c r="U87" s="3">
        <f>IFERROR(VLOOKUP(U16W[[#This Row],[Card]],results5193[],3,FALSE),999)</f>
        <v>999</v>
      </c>
      <c r="V87" s="3">
        <f>VLOOKUP(U16W[[#This Row],[pos5193]],pointstable[],2,FALSE)</f>
        <v>0</v>
      </c>
      <c r="W87" s="3">
        <f>IFERROR(VLOOKUP(U16W[[#This Row],[Card]],resultsdual[],3,FALSE),999)</f>
        <v>999</v>
      </c>
      <c r="X87" s="3">
        <f>VLOOKUP(U16W[[#This Row],[posdual]],pointstable[],2,FALSE)</f>
        <v>0</v>
      </c>
    </row>
    <row r="88" spans="1:24" x14ac:dyDescent="0.3">
      <c r="E8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88" s="3">
        <f>SUM(U16W[[#This Row],[pts5191]],U16W[[#This Row],[pts5192]],U16W[[#This Row],[pts5193]])</f>
        <v>0</v>
      </c>
      <c r="G88">
        <f>IFERROR(VLOOKUP(U16W[[#This Row],[Card]],results5132[],3,FALSE),999)</f>
        <v>999</v>
      </c>
      <c r="H88">
        <f>VLOOKUP(U16W[[#This Row],[pos5132]],pointstable[],2,FALSE)</f>
        <v>0</v>
      </c>
      <c r="I88" s="3">
        <f>IFERROR(VLOOKUP(U16W[[#This Row],[Card]],results5133[],3,FALSE),999)</f>
        <v>999</v>
      </c>
      <c r="J88" s="3">
        <f>VLOOKUP(U16W[[#This Row],[pos5133]],pointstable[],2,FALSE)</f>
        <v>0</v>
      </c>
      <c r="K88" s="3">
        <f>IFERROR(VLOOKUP(U16W[[#This Row],[Card]],results5134[],3,FALSE),999)</f>
        <v>999</v>
      </c>
      <c r="L88" s="3">
        <f>VLOOKUP(U16W[[#This Row],[pos5134]],pointstable[],2,FALSE)</f>
        <v>0</v>
      </c>
      <c r="M88" s="3">
        <f>IFERROR(VLOOKUP(U16W[[#This Row],[Card]],results5135[],3,FALSE),999)</f>
        <v>999</v>
      </c>
      <c r="N88" s="3">
        <f>VLOOKUP(U16W[[#This Row],[pos5135]],pointstable[],2,FALSE)</f>
        <v>0</v>
      </c>
      <c r="O88" s="3">
        <f>IFERROR(VLOOKUP(U16W[[#This Row],[Card]],results5136[],3,FALSE),999)</f>
        <v>999</v>
      </c>
      <c r="P88" s="3">
        <f>VLOOKUP(U16W[[#This Row],[pos5136]],pointstable[],2,FALSE)</f>
        <v>0</v>
      </c>
      <c r="Q88" s="3">
        <f>IFERROR(VLOOKUP(U16W[[#This Row],[Card]],results5191[],3,FALSE),999)</f>
        <v>999</v>
      </c>
      <c r="R88" s="3">
        <f>VLOOKUP(U16W[[#This Row],[pos5191]],pointstable[],2,FALSE)</f>
        <v>0</v>
      </c>
      <c r="S88" s="3">
        <f>IFERROR(VLOOKUP(U16W[[#This Row],[Card]],results5192[],3,FALSE),999)</f>
        <v>999</v>
      </c>
      <c r="T88" s="3">
        <f>VLOOKUP(U16W[[#This Row],[pos5192]],pointstable[],2,FALSE)</f>
        <v>0</v>
      </c>
      <c r="U88" s="3">
        <f>IFERROR(VLOOKUP(U16W[[#This Row],[Card]],results5193[],3,FALSE),999)</f>
        <v>999</v>
      </c>
      <c r="V88" s="3">
        <f>VLOOKUP(U16W[[#This Row],[pos5193]],pointstable[],2,FALSE)</f>
        <v>0</v>
      </c>
      <c r="W88" s="3">
        <f>IFERROR(VLOOKUP(U16W[[#This Row],[Card]],resultsdual[],3,FALSE),999)</f>
        <v>999</v>
      </c>
      <c r="X88" s="3">
        <f>VLOOKUP(U16W[[#This Row],[posdual]],pointstable[],2,FALSE)</f>
        <v>0</v>
      </c>
    </row>
    <row r="89" spans="1:24" x14ac:dyDescent="0.3">
      <c r="E8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89" s="3">
        <f>SUM(U16W[[#This Row],[pts5191]],U16W[[#This Row],[pts5192]],U16W[[#This Row],[pts5193]])</f>
        <v>0</v>
      </c>
      <c r="G89">
        <f>IFERROR(VLOOKUP(U16W[[#This Row],[Card]],results5132[],3,FALSE),999)</f>
        <v>999</v>
      </c>
      <c r="H89">
        <f>VLOOKUP(U16W[[#This Row],[pos5132]],pointstable[],2,FALSE)</f>
        <v>0</v>
      </c>
      <c r="I89" s="3">
        <f>IFERROR(VLOOKUP(U16W[[#This Row],[Card]],results5133[],3,FALSE),999)</f>
        <v>999</v>
      </c>
      <c r="J89" s="3">
        <f>VLOOKUP(U16W[[#This Row],[pos5133]],pointstable[],2,FALSE)</f>
        <v>0</v>
      </c>
      <c r="K89" s="3">
        <f>IFERROR(VLOOKUP(U16W[[#This Row],[Card]],results5134[],3,FALSE),999)</f>
        <v>999</v>
      </c>
      <c r="L89" s="3">
        <f>VLOOKUP(U16W[[#This Row],[pos5134]],pointstable[],2,FALSE)</f>
        <v>0</v>
      </c>
      <c r="M89" s="3">
        <f>IFERROR(VLOOKUP(U16W[[#This Row],[Card]],results5135[],3,FALSE),999)</f>
        <v>999</v>
      </c>
      <c r="N89" s="3">
        <f>VLOOKUP(U16W[[#This Row],[pos5135]],pointstable[],2,FALSE)</f>
        <v>0</v>
      </c>
      <c r="O89" s="3">
        <f>IFERROR(VLOOKUP(U16W[[#This Row],[Card]],results5136[],3,FALSE),999)</f>
        <v>999</v>
      </c>
      <c r="P89" s="3">
        <f>VLOOKUP(U16W[[#This Row],[pos5136]],pointstable[],2,FALSE)</f>
        <v>0</v>
      </c>
      <c r="Q89" s="3">
        <f>IFERROR(VLOOKUP(U16W[[#This Row],[Card]],results5191[],3,FALSE),999)</f>
        <v>999</v>
      </c>
      <c r="R89" s="3">
        <f>VLOOKUP(U16W[[#This Row],[pos5191]],pointstable[],2,FALSE)</f>
        <v>0</v>
      </c>
      <c r="S89" s="3">
        <f>IFERROR(VLOOKUP(U16W[[#This Row],[Card]],results5192[],3,FALSE),999)</f>
        <v>999</v>
      </c>
      <c r="T89" s="3">
        <f>VLOOKUP(U16W[[#This Row],[pos5192]],pointstable[],2,FALSE)</f>
        <v>0</v>
      </c>
      <c r="U89" s="3">
        <f>IFERROR(VLOOKUP(U16W[[#This Row],[Card]],results5193[],3,FALSE),999)</f>
        <v>999</v>
      </c>
      <c r="V89" s="3">
        <f>VLOOKUP(U16W[[#This Row],[pos5193]],pointstable[],2,FALSE)</f>
        <v>0</v>
      </c>
      <c r="W89" s="3">
        <f>IFERROR(VLOOKUP(U16W[[#This Row],[Card]],resultsdual[],3,FALSE),999)</f>
        <v>999</v>
      </c>
      <c r="X89" s="3">
        <f>VLOOKUP(U16W[[#This Row],[posdual]],pointstable[],2,FALSE)</f>
        <v>0</v>
      </c>
    </row>
    <row r="90" spans="1:24" x14ac:dyDescent="0.3">
      <c r="E9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0" s="3">
        <f>SUM(U16W[[#This Row],[pts5191]],U16W[[#This Row],[pts5192]],U16W[[#This Row],[pts5193]])</f>
        <v>0</v>
      </c>
      <c r="G90">
        <f>IFERROR(VLOOKUP(U16W[[#This Row],[Card]],results5132[],3,FALSE),999)</f>
        <v>999</v>
      </c>
      <c r="H90">
        <f>VLOOKUP(U16W[[#This Row],[pos5132]],pointstable[],2,FALSE)</f>
        <v>0</v>
      </c>
      <c r="I90" s="3">
        <f>IFERROR(VLOOKUP(U16W[[#This Row],[Card]],results5133[],3,FALSE),999)</f>
        <v>999</v>
      </c>
      <c r="J90" s="3">
        <f>VLOOKUP(U16W[[#This Row],[pos5133]],pointstable[],2,FALSE)</f>
        <v>0</v>
      </c>
      <c r="K90" s="3">
        <f>IFERROR(VLOOKUP(U16W[[#This Row],[Card]],results5134[],3,FALSE),999)</f>
        <v>999</v>
      </c>
      <c r="L90" s="3">
        <f>VLOOKUP(U16W[[#This Row],[pos5134]],pointstable[],2,FALSE)</f>
        <v>0</v>
      </c>
      <c r="M90" s="3">
        <f>IFERROR(VLOOKUP(U16W[[#This Row],[Card]],results5135[],3,FALSE),999)</f>
        <v>999</v>
      </c>
      <c r="N90" s="3">
        <f>VLOOKUP(U16W[[#This Row],[pos5135]],pointstable[],2,FALSE)</f>
        <v>0</v>
      </c>
      <c r="O90" s="3">
        <f>IFERROR(VLOOKUP(U16W[[#This Row],[Card]],results5136[],3,FALSE),999)</f>
        <v>999</v>
      </c>
      <c r="P90" s="3">
        <f>VLOOKUP(U16W[[#This Row],[pos5136]],pointstable[],2,FALSE)</f>
        <v>0</v>
      </c>
      <c r="Q90" s="3">
        <f>IFERROR(VLOOKUP(U16W[[#This Row],[Card]],results5191[],3,FALSE),999)</f>
        <v>999</v>
      </c>
      <c r="R90" s="3">
        <f>VLOOKUP(U16W[[#This Row],[pos5191]],pointstable[],2,FALSE)</f>
        <v>0</v>
      </c>
      <c r="S90" s="3">
        <f>IFERROR(VLOOKUP(U16W[[#This Row],[Card]],results5192[],3,FALSE),999)</f>
        <v>999</v>
      </c>
      <c r="T90" s="3">
        <f>VLOOKUP(U16W[[#This Row],[pos5192]],pointstable[],2,FALSE)</f>
        <v>0</v>
      </c>
      <c r="U90" s="3">
        <f>IFERROR(VLOOKUP(U16W[[#This Row],[Card]],results5193[],3,FALSE),999)</f>
        <v>999</v>
      </c>
      <c r="V90" s="3">
        <f>VLOOKUP(U16W[[#This Row],[pos5193]],pointstable[],2,FALSE)</f>
        <v>0</v>
      </c>
      <c r="W90" s="3">
        <f>IFERROR(VLOOKUP(U16W[[#This Row],[Card]],resultsdual[],3,FALSE),999)</f>
        <v>999</v>
      </c>
      <c r="X90" s="3">
        <f>VLOOKUP(U16W[[#This Row],[posdual]],pointstable[],2,FALSE)</f>
        <v>0</v>
      </c>
    </row>
    <row r="91" spans="1:24" x14ac:dyDescent="0.3">
      <c r="B91" s="3"/>
      <c r="C91" s="3"/>
      <c r="E9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1" s="3">
        <f>SUM(U16W[[#This Row],[pts5191]],U16W[[#This Row],[pts5192]],U16W[[#This Row],[pts5193]])</f>
        <v>0</v>
      </c>
      <c r="G91">
        <f>IFERROR(VLOOKUP(U16W[[#This Row],[Card]],results5132[],3,FALSE),999)</f>
        <v>999</v>
      </c>
      <c r="H91">
        <f>VLOOKUP(U16W[[#This Row],[pos5132]],pointstable[],2,FALSE)</f>
        <v>0</v>
      </c>
      <c r="I91" s="3">
        <f>IFERROR(VLOOKUP(U16W[[#This Row],[Card]],results5133[],3,FALSE),999)</f>
        <v>999</v>
      </c>
      <c r="J91" s="3">
        <f>VLOOKUP(U16W[[#This Row],[pos5133]],pointstable[],2,FALSE)</f>
        <v>0</v>
      </c>
      <c r="K91" s="3">
        <f>IFERROR(VLOOKUP(U16W[[#This Row],[Card]],results5134[],3,FALSE),999)</f>
        <v>999</v>
      </c>
      <c r="L91" s="3">
        <f>VLOOKUP(U16W[[#This Row],[pos5134]],pointstable[],2,FALSE)</f>
        <v>0</v>
      </c>
      <c r="M91" s="3">
        <f>IFERROR(VLOOKUP(U16W[[#This Row],[Card]],results5135[],3,FALSE),999)</f>
        <v>999</v>
      </c>
      <c r="N91" s="3">
        <f>VLOOKUP(U16W[[#This Row],[pos5135]],pointstable[],2,FALSE)</f>
        <v>0</v>
      </c>
      <c r="O91" s="3">
        <f>IFERROR(VLOOKUP(U16W[[#This Row],[Card]],results5136[],3,FALSE),999)</f>
        <v>999</v>
      </c>
      <c r="P91" s="3">
        <f>VLOOKUP(U16W[[#This Row],[pos5136]],pointstable[],2,FALSE)</f>
        <v>0</v>
      </c>
      <c r="Q91" s="3">
        <f>IFERROR(VLOOKUP(U16W[[#This Row],[Card]],results5191[],3,FALSE),999)</f>
        <v>999</v>
      </c>
      <c r="R91" s="3">
        <f>VLOOKUP(U16W[[#This Row],[pos5191]],pointstable[],2,FALSE)</f>
        <v>0</v>
      </c>
      <c r="S91" s="3">
        <f>IFERROR(VLOOKUP(U16W[[#This Row],[Card]],results5192[],3,FALSE),999)</f>
        <v>999</v>
      </c>
      <c r="T91" s="3">
        <f>VLOOKUP(U16W[[#This Row],[pos5192]],pointstable[],2,FALSE)</f>
        <v>0</v>
      </c>
      <c r="U91" s="3">
        <f>IFERROR(VLOOKUP(U16W[[#This Row],[Card]],results5193[],3,FALSE),999)</f>
        <v>999</v>
      </c>
      <c r="V91" s="3">
        <f>VLOOKUP(U16W[[#This Row],[pos5193]],pointstable[],2,FALSE)</f>
        <v>0</v>
      </c>
      <c r="W91" s="3">
        <f>IFERROR(VLOOKUP(U16W[[#This Row],[Card]],resultsdual[],3,FALSE),999)</f>
        <v>999</v>
      </c>
      <c r="X91" s="3">
        <f>VLOOKUP(U16W[[#This Row],[posdual]],pointstable[],2,FALSE)</f>
        <v>0</v>
      </c>
    </row>
    <row r="92" spans="1:24" x14ac:dyDescent="0.3">
      <c r="E9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2" s="3">
        <f>SUM(U16W[[#This Row],[pts5191]],U16W[[#This Row],[pts5192]],U16W[[#This Row],[pts5193]])</f>
        <v>0</v>
      </c>
      <c r="G92">
        <f>IFERROR(VLOOKUP(U16W[[#This Row],[Card]],results5132[],3,FALSE),999)</f>
        <v>999</v>
      </c>
      <c r="H92">
        <f>VLOOKUP(U16W[[#This Row],[pos5132]],pointstable[],2,FALSE)</f>
        <v>0</v>
      </c>
      <c r="I92" s="3">
        <f>IFERROR(VLOOKUP(U16W[[#This Row],[Card]],results5133[],3,FALSE),999)</f>
        <v>999</v>
      </c>
      <c r="J92" s="3">
        <f>VLOOKUP(U16W[[#This Row],[pos5133]],pointstable[],2,FALSE)</f>
        <v>0</v>
      </c>
      <c r="K92" s="3">
        <f>IFERROR(VLOOKUP(U16W[[#This Row],[Card]],results5134[],3,FALSE),999)</f>
        <v>999</v>
      </c>
      <c r="L92" s="3">
        <f>VLOOKUP(U16W[[#This Row],[pos5134]],pointstable[],2,FALSE)</f>
        <v>0</v>
      </c>
      <c r="M92" s="3">
        <f>IFERROR(VLOOKUP(U16W[[#This Row],[Card]],results5135[],3,FALSE),999)</f>
        <v>999</v>
      </c>
      <c r="N92" s="3">
        <f>VLOOKUP(U16W[[#This Row],[pos5135]],pointstable[],2,FALSE)</f>
        <v>0</v>
      </c>
      <c r="O92" s="3">
        <f>IFERROR(VLOOKUP(U16W[[#This Row],[Card]],results5136[],3,FALSE),999)</f>
        <v>999</v>
      </c>
      <c r="P92" s="3">
        <f>VLOOKUP(U16W[[#This Row],[pos5136]],pointstable[],2,FALSE)</f>
        <v>0</v>
      </c>
      <c r="Q92" s="3">
        <f>IFERROR(VLOOKUP(U16W[[#This Row],[Card]],results5191[],3,FALSE),999)</f>
        <v>999</v>
      </c>
      <c r="R92" s="3">
        <f>VLOOKUP(U16W[[#This Row],[pos5191]],pointstable[],2,FALSE)</f>
        <v>0</v>
      </c>
      <c r="S92" s="3">
        <f>IFERROR(VLOOKUP(U16W[[#This Row],[Card]],results5192[],3,FALSE),999)</f>
        <v>999</v>
      </c>
      <c r="T92" s="3">
        <f>VLOOKUP(U16W[[#This Row],[pos5192]],pointstable[],2,FALSE)</f>
        <v>0</v>
      </c>
      <c r="U92" s="3">
        <f>IFERROR(VLOOKUP(U16W[[#This Row],[Card]],results5193[],3,FALSE),999)</f>
        <v>999</v>
      </c>
      <c r="V92" s="3">
        <f>VLOOKUP(U16W[[#This Row],[pos5193]],pointstable[],2,FALSE)</f>
        <v>0</v>
      </c>
      <c r="W92" s="3">
        <f>IFERROR(VLOOKUP(U16W[[#This Row],[Card]],resultsdual[],3,FALSE),999)</f>
        <v>999</v>
      </c>
      <c r="X92" s="3">
        <f>VLOOKUP(U16W[[#This Row],[posdual]],pointstable[],2,FALSE)</f>
        <v>0</v>
      </c>
    </row>
    <row r="93" spans="1:24" x14ac:dyDescent="0.3">
      <c r="E9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3" s="3">
        <f>SUM(U16W[[#This Row],[pts5191]],U16W[[#This Row],[pts5192]],U16W[[#This Row],[pts5193]])</f>
        <v>0</v>
      </c>
      <c r="G93">
        <f>IFERROR(VLOOKUP(U16W[[#This Row],[Card]],results5132[],3,FALSE),999)</f>
        <v>999</v>
      </c>
      <c r="H93">
        <f>VLOOKUP(U16W[[#This Row],[pos5132]],pointstable[],2,FALSE)</f>
        <v>0</v>
      </c>
      <c r="I93" s="3">
        <f>IFERROR(VLOOKUP(U16W[[#This Row],[Card]],results5133[],3,FALSE),999)</f>
        <v>999</v>
      </c>
      <c r="J93" s="3">
        <f>VLOOKUP(U16W[[#This Row],[pos5133]],pointstable[],2,FALSE)</f>
        <v>0</v>
      </c>
      <c r="K93" s="3">
        <f>IFERROR(VLOOKUP(U16W[[#This Row],[Card]],results5134[],3,FALSE),999)</f>
        <v>999</v>
      </c>
      <c r="L93" s="3">
        <f>VLOOKUP(U16W[[#This Row],[pos5134]],pointstable[],2,FALSE)</f>
        <v>0</v>
      </c>
      <c r="M93" s="3">
        <f>IFERROR(VLOOKUP(U16W[[#This Row],[Card]],results5135[],3,FALSE),999)</f>
        <v>999</v>
      </c>
      <c r="N93" s="3">
        <f>VLOOKUP(U16W[[#This Row],[pos5135]],pointstable[],2,FALSE)</f>
        <v>0</v>
      </c>
      <c r="O93" s="3">
        <f>IFERROR(VLOOKUP(U16W[[#This Row],[Card]],results5136[],3,FALSE),999)</f>
        <v>999</v>
      </c>
      <c r="P93" s="3">
        <f>VLOOKUP(U16W[[#This Row],[pos5136]],pointstable[],2,FALSE)</f>
        <v>0</v>
      </c>
      <c r="Q93" s="3">
        <f>IFERROR(VLOOKUP(U16W[[#This Row],[Card]],results5191[],3,FALSE),999)</f>
        <v>999</v>
      </c>
      <c r="R93" s="3">
        <f>VLOOKUP(U16W[[#This Row],[pos5191]],pointstable[],2,FALSE)</f>
        <v>0</v>
      </c>
      <c r="S93" s="3">
        <f>IFERROR(VLOOKUP(U16W[[#This Row],[Card]],results5192[],3,FALSE),999)</f>
        <v>999</v>
      </c>
      <c r="T93" s="3">
        <f>VLOOKUP(U16W[[#This Row],[pos5192]],pointstable[],2,FALSE)</f>
        <v>0</v>
      </c>
      <c r="U93" s="3">
        <f>IFERROR(VLOOKUP(U16W[[#This Row],[Card]],results5193[],3,FALSE),999)</f>
        <v>999</v>
      </c>
      <c r="V93" s="3">
        <f>VLOOKUP(U16W[[#This Row],[pos5193]],pointstable[],2,FALSE)</f>
        <v>0</v>
      </c>
      <c r="W93" s="3">
        <f>IFERROR(VLOOKUP(U16W[[#This Row],[Card]],resultsdual[],3,FALSE),999)</f>
        <v>999</v>
      </c>
      <c r="X93" s="3">
        <f>VLOOKUP(U16W[[#This Row],[posdual]],pointstable[],2,FALSE)</f>
        <v>0</v>
      </c>
    </row>
    <row r="94" spans="1:24" x14ac:dyDescent="0.3">
      <c r="E9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4" s="3">
        <f>SUM(U16W[[#This Row],[pts5191]],U16W[[#This Row],[pts5192]],U16W[[#This Row],[pts5193]])</f>
        <v>0</v>
      </c>
      <c r="G94">
        <f>IFERROR(VLOOKUP(U16W[[#This Row],[Card]],results5132[],3,FALSE),999)</f>
        <v>999</v>
      </c>
      <c r="H94">
        <f>VLOOKUP(U16W[[#This Row],[pos5132]],pointstable[],2,FALSE)</f>
        <v>0</v>
      </c>
      <c r="I94" s="3">
        <f>IFERROR(VLOOKUP(U16W[[#This Row],[Card]],results5133[],3,FALSE),999)</f>
        <v>999</v>
      </c>
      <c r="J94" s="3">
        <f>VLOOKUP(U16W[[#This Row],[pos5133]],pointstable[],2,FALSE)</f>
        <v>0</v>
      </c>
      <c r="K94" s="3">
        <f>IFERROR(VLOOKUP(U16W[[#This Row],[Card]],results5134[],3,FALSE),999)</f>
        <v>999</v>
      </c>
      <c r="L94" s="3">
        <f>VLOOKUP(U16W[[#This Row],[pos5134]],pointstable[],2,FALSE)</f>
        <v>0</v>
      </c>
      <c r="M94" s="3">
        <f>IFERROR(VLOOKUP(U16W[[#This Row],[Card]],results5135[],3,FALSE),999)</f>
        <v>999</v>
      </c>
      <c r="N94" s="3">
        <f>VLOOKUP(U16W[[#This Row],[pos5135]],pointstable[],2,FALSE)</f>
        <v>0</v>
      </c>
      <c r="O94" s="3">
        <f>IFERROR(VLOOKUP(U16W[[#This Row],[Card]],results5136[],3,FALSE),999)</f>
        <v>999</v>
      </c>
      <c r="P94" s="3">
        <f>VLOOKUP(U16W[[#This Row],[pos5136]],pointstable[],2,FALSE)</f>
        <v>0</v>
      </c>
      <c r="Q94" s="3">
        <f>IFERROR(VLOOKUP(U16W[[#This Row],[Card]],results5191[],3,FALSE),999)</f>
        <v>999</v>
      </c>
      <c r="R94" s="3">
        <f>VLOOKUP(U16W[[#This Row],[pos5191]],pointstable[],2,FALSE)</f>
        <v>0</v>
      </c>
      <c r="S94" s="3">
        <f>IFERROR(VLOOKUP(U16W[[#This Row],[Card]],results5192[],3,FALSE),999)</f>
        <v>999</v>
      </c>
      <c r="T94" s="3">
        <f>VLOOKUP(U16W[[#This Row],[pos5192]],pointstable[],2,FALSE)</f>
        <v>0</v>
      </c>
      <c r="U94" s="3">
        <f>IFERROR(VLOOKUP(U16W[[#This Row],[Card]],results5193[],3,FALSE),999)</f>
        <v>999</v>
      </c>
      <c r="V94" s="3">
        <f>VLOOKUP(U16W[[#This Row],[pos5193]],pointstable[],2,FALSE)</f>
        <v>0</v>
      </c>
      <c r="W94" s="3">
        <f>IFERROR(VLOOKUP(U16W[[#This Row],[Card]],resultsdual[],3,FALSE),999)</f>
        <v>999</v>
      </c>
      <c r="X94" s="3">
        <f>VLOOKUP(U16W[[#This Row],[posdual]],pointstable[],2,FALSE)</f>
        <v>0</v>
      </c>
    </row>
    <row r="95" spans="1:24" x14ac:dyDescent="0.3">
      <c r="E9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5" s="3">
        <f>SUM(U16W[[#This Row],[pts5191]],U16W[[#This Row],[pts5192]],U16W[[#This Row],[pts5193]])</f>
        <v>0</v>
      </c>
      <c r="G95">
        <f>IFERROR(VLOOKUP(U16W[[#This Row],[Card]],results5132[],3,FALSE),999)</f>
        <v>999</v>
      </c>
      <c r="H95">
        <f>VLOOKUP(U16W[[#This Row],[pos5132]],pointstable[],2,FALSE)</f>
        <v>0</v>
      </c>
      <c r="I95" s="3">
        <f>IFERROR(VLOOKUP(U16W[[#This Row],[Card]],results5133[],3,FALSE),999)</f>
        <v>999</v>
      </c>
      <c r="J95" s="3">
        <f>VLOOKUP(U16W[[#This Row],[pos5133]],pointstable[],2,FALSE)</f>
        <v>0</v>
      </c>
      <c r="K95" s="3">
        <f>IFERROR(VLOOKUP(U16W[[#This Row],[Card]],results5134[],3,FALSE),999)</f>
        <v>999</v>
      </c>
      <c r="L95" s="3">
        <f>VLOOKUP(U16W[[#This Row],[pos5134]],pointstable[],2,FALSE)</f>
        <v>0</v>
      </c>
      <c r="M95" s="3">
        <f>IFERROR(VLOOKUP(U16W[[#This Row],[Card]],results5135[],3,FALSE),999)</f>
        <v>999</v>
      </c>
      <c r="N95" s="3">
        <f>VLOOKUP(U16W[[#This Row],[pos5135]],pointstable[],2,FALSE)</f>
        <v>0</v>
      </c>
      <c r="O95" s="3">
        <f>IFERROR(VLOOKUP(U16W[[#This Row],[Card]],results5136[],3,FALSE),999)</f>
        <v>999</v>
      </c>
      <c r="P95" s="3">
        <f>VLOOKUP(U16W[[#This Row],[pos5136]],pointstable[],2,FALSE)</f>
        <v>0</v>
      </c>
      <c r="Q95" s="3">
        <f>IFERROR(VLOOKUP(U16W[[#This Row],[Card]],results5191[],3,FALSE),999)</f>
        <v>999</v>
      </c>
      <c r="R95" s="3">
        <f>VLOOKUP(U16W[[#This Row],[pos5191]],pointstable[],2,FALSE)</f>
        <v>0</v>
      </c>
      <c r="S95" s="3">
        <f>IFERROR(VLOOKUP(U16W[[#This Row],[Card]],results5192[],3,FALSE),999)</f>
        <v>999</v>
      </c>
      <c r="T95" s="3">
        <f>VLOOKUP(U16W[[#This Row],[pos5192]],pointstable[],2,FALSE)</f>
        <v>0</v>
      </c>
      <c r="U95" s="3">
        <f>IFERROR(VLOOKUP(U16W[[#This Row],[Card]],results5193[],3,FALSE),999)</f>
        <v>999</v>
      </c>
      <c r="V95" s="3">
        <f>VLOOKUP(U16W[[#This Row],[pos5193]],pointstable[],2,FALSE)</f>
        <v>0</v>
      </c>
      <c r="W95" s="3">
        <f>IFERROR(VLOOKUP(U16W[[#This Row],[Card]],resultsdual[],3,FALSE),999)</f>
        <v>999</v>
      </c>
      <c r="X95" s="3">
        <f>VLOOKUP(U16W[[#This Row],[posdual]],pointstable[],2,FALSE)</f>
        <v>0</v>
      </c>
    </row>
    <row r="96" spans="1:24" x14ac:dyDescent="0.3">
      <c r="E9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6" s="3">
        <f>SUM(U16W[[#This Row],[pts5191]],U16W[[#This Row],[pts5192]],U16W[[#This Row],[pts5193]])</f>
        <v>0</v>
      </c>
      <c r="G96">
        <f>IFERROR(VLOOKUP(U16W[[#This Row],[Card]],results5132[],3,FALSE),999)</f>
        <v>999</v>
      </c>
      <c r="H96">
        <f>VLOOKUP(U16W[[#This Row],[pos5132]],pointstable[],2,FALSE)</f>
        <v>0</v>
      </c>
      <c r="I96" s="3">
        <f>IFERROR(VLOOKUP(U16W[[#This Row],[Card]],results5133[],3,FALSE),999)</f>
        <v>999</v>
      </c>
      <c r="J96" s="3">
        <f>VLOOKUP(U16W[[#This Row],[pos5133]],pointstable[],2,FALSE)</f>
        <v>0</v>
      </c>
      <c r="K96" s="3">
        <f>IFERROR(VLOOKUP(U16W[[#This Row],[Card]],results5134[],3,FALSE),999)</f>
        <v>999</v>
      </c>
      <c r="L96" s="3">
        <f>VLOOKUP(U16W[[#This Row],[pos5134]],pointstable[],2,FALSE)</f>
        <v>0</v>
      </c>
      <c r="M96" s="3">
        <f>IFERROR(VLOOKUP(U16W[[#This Row],[Card]],results5135[],3,FALSE),999)</f>
        <v>999</v>
      </c>
      <c r="N96" s="3">
        <f>VLOOKUP(U16W[[#This Row],[pos5135]],pointstable[],2,FALSE)</f>
        <v>0</v>
      </c>
      <c r="O96" s="3">
        <f>IFERROR(VLOOKUP(U16W[[#This Row],[Card]],results5136[],3,FALSE),999)</f>
        <v>999</v>
      </c>
      <c r="P96" s="3">
        <f>VLOOKUP(U16W[[#This Row],[pos5136]],pointstable[],2,FALSE)</f>
        <v>0</v>
      </c>
      <c r="Q96" s="3">
        <f>IFERROR(VLOOKUP(U16W[[#This Row],[Card]],results5191[],3,FALSE),999)</f>
        <v>999</v>
      </c>
      <c r="R96" s="3">
        <f>VLOOKUP(U16W[[#This Row],[pos5191]],pointstable[],2,FALSE)</f>
        <v>0</v>
      </c>
      <c r="S96" s="3">
        <f>IFERROR(VLOOKUP(U16W[[#This Row],[Card]],results5192[],3,FALSE),999)</f>
        <v>999</v>
      </c>
      <c r="T96" s="3">
        <f>VLOOKUP(U16W[[#This Row],[pos5192]],pointstable[],2,FALSE)</f>
        <v>0</v>
      </c>
      <c r="U96" s="3">
        <f>IFERROR(VLOOKUP(U16W[[#This Row],[Card]],results5193[],3,FALSE),999)</f>
        <v>999</v>
      </c>
      <c r="V96" s="3">
        <f>VLOOKUP(U16W[[#This Row],[pos5193]],pointstable[],2,FALSE)</f>
        <v>0</v>
      </c>
      <c r="W96" s="3">
        <f>IFERROR(VLOOKUP(U16W[[#This Row],[Card]],resultsdual[],3,FALSE),999)</f>
        <v>999</v>
      </c>
      <c r="X96" s="3">
        <f>VLOOKUP(U16W[[#This Row],[posdual]],pointstable[],2,FALSE)</f>
        <v>0</v>
      </c>
    </row>
    <row r="97" spans="5:24" x14ac:dyDescent="0.3">
      <c r="E9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7" s="3">
        <f>SUM(U16W[[#This Row],[pts5191]],U16W[[#This Row],[pts5192]],U16W[[#This Row],[pts5193]])</f>
        <v>0</v>
      </c>
      <c r="G97">
        <f>IFERROR(VLOOKUP(U16W[[#This Row],[Card]],results5132[],3,FALSE),999)</f>
        <v>999</v>
      </c>
      <c r="H97">
        <f>VLOOKUP(U16W[[#This Row],[pos5132]],pointstable[],2,FALSE)</f>
        <v>0</v>
      </c>
      <c r="I97" s="3">
        <f>IFERROR(VLOOKUP(U16W[[#This Row],[Card]],results5133[],3,FALSE),999)</f>
        <v>999</v>
      </c>
      <c r="J97" s="3">
        <f>VLOOKUP(U16W[[#This Row],[pos5133]],pointstable[],2,FALSE)</f>
        <v>0</v>
      </c>
      <c r="K97" s="3">
        <f>IFERROR(VLOOKUP(U16W[[#This Row],[Card]],results5134[],3,FALSE),999)</f>
        <v>999</v>
      </c>
      <c r="L97" s="3">
        <f>VLOOKUP(U16W[[#This Row],[pos5134]],pointstable[],2,FALSE)</f>
        <v>0</v>
      </c>
      <c r="M97" s="3">
        <f>IFERROR(VLOOKUP(U16W[[#This Row],[Card]],results5135[],3,FALSE),999)</f>
        <v>999</v>
      </c>
      <c r="N97" s="3">
        <f>VLOOKUP(U16W[[#This Row],[pos5135]],pointstable[],2,FALSE)</f>
        <v>0</v>
      </c>
      <c r="O97" s="3">
        <f>IFERROR(VLOOKUP(U16W[[#This Row],[Card]],results5136[],3,FALSE),999)</f>
        <v>999</v>
      </c>
      <c r="P97" s="3">
        <f>VLOOKUP(U16W[[#This Row],[pos5136]],pointstable[],2,FALSE)</f>
        <v>0</v>
      </c>
      <c r="Q97" s="3">
        <f>IFERROR(VLOOKUP(U16W[[#This Row],[Card]],results5191[],3,FALSE),999)</f>
        <v>999</v>
      </c>
      <c r="R97" s="3">
        <f>VLOOKUP(U16W[[#This Row],[pos5191]],pointstable[],2,FALSE)</f>
        <v>0</v>
      </c>
      <c r="S97" s="3">
        <f>IFERROR(VLOOKUP(U16W[[#This Row],[Card]],results5192[],3,FALSE),999)</f>
        <v>999</v>
      </c>
      <c r="T97" s="3">
        <f>VLOOKUP(U16W[[#This Row],[pos5192]],pointstable[],2,FALSE)</f>
        <v>0</v>
      </c>
      <c r="U97" s="3">
        <f>IFERROR(VLOOKUP(U16W[[#This Row],[Card]],results5193[],3,FALSE),999)</f>
        <v>999</v>
      </c>
      <c r="V97" s="3">
        <f>VLOOKUP(U16W[[#This Row],[pos5193]],pointstable[],2,FALSE)</f>
        <v>0</v>
      </c>
      <c r="W97" s="3">
        <f>IFERROR(VLOOKUP(U16W[[#This Row],[Card]],resultsdual[],3,FALSE),999)</f>
        <v>999</v>
      </c>
      <c r="X97" s="3">
        <f>VLOOKUP(U16W[[#This Row],[posdual]],pointstable[],2,FALSE)</f>
        <v>0</v>
      </c>
    </row>
    <row r="98" spans="5:24" x14ac:dyDescent="0.3">
      <c r="E9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8" s="3">
        <f>SUM(U16W[[#This Row],[pts5191]],U16W[[#This Row],[pts5192]],U16W[[#This Row],[pts5193]])</f>
        <v>0</v>
      </c>
      <c r="G98">
        <f>IFERROR(VLOOKUP(U16W[[#This Row],[Card]],results5132[],3,FALSE),999)</f>
        <v>999</v>
      </c>
      <c r="H98">
        <f>VLOOKUP(U16W[[#This Row],[pos5132]],pointstable[],2,FALSE)</f>
        <v>0</v>
      </c>
      <c r="I98" s="3">
        <f>IFERROR(VLOOKUP(U16W[[#This Row],[Card]],results5133[],3,FALSE),999)</f>
        <v>999</v>
      </c>
      <c r="J98" s="3">
        <f>VLOOKUP(U16W[[#This Row],[pos5133]],pointstable[],2,FALSE)</f>
        <v>0</v>
      </c>
      <c r="K98" s="3">
        <f>IFERROR(VLOOKUP(U16W[[#This Row],[Card]],results5134[],3,FALSE),999)</f>
        <v>999</v>
      </c>
      <c r="L98" s="3">
        <f>VLOOKUP(U16W[[#This Row],[pos5134]],pointstable[],2,FALSE)</f>
        <v>0</v>
      </c>
      <c r="M98" s="3">
        <f>IFERROR(VLOOKUP(U16W[[#This Row],[Card]],results5135[],3,FALSE),999)</f>
        <v>999</v>
      </c>
      <c r="N98" s="3">
        <f>VLOOKUP(U16W[[#This Row],[pos5135]],pointstable[],2,FALSE)</f>
        <v>0</v>
      </c>
      <c r="O98" s="3">
        <f>IFERROR(VLOOKUP(U16W[[#This Row],[Card]],results5136[],3,FALSE),999)</f>
        <v>999</v>
      </c>
      <c r="P98" s="3">
        <f>VLOOKUP(U16W[[#This Row],[pos5136]],pointstable[],2,FALSE)</f>
        <v>0</v>
      </c>
      <c r="Q98" s="3">
        <f>IFERROR(VLOOKUP(U16W[[#This Row],[Card]],results5191[],3,FALSE),999)</f>
        <v>999</v>
      </c>
      <c r="R98" s="3">
        <f>VLOOKUP(U16W[[#This Row],[pos5191]],pointstable[],2,FALSE)</f>
        <v>0</v>
      </c>
      <c r="S98" s="3">
        <f>IFERROR(VLOOKUP(U16W[[#This Row],[Card]],results5192[],3,FALSE),999)</f>
        <v>999</v>
      </c>
      <c r="T98" s="3">
        <f>VLOOKUP(U16W[[#This Row],[pos5192]],pointstable[],2,FALSE)</f>
        <v>0</v>
      </c>
      <c r="U98" s="3">
        <f>IFERROR(VLOOKUP(U16W[[#This Row],[Card]],results5193[],3,FALSE),999)</f>
        <v>999</v>
      </c>
      <c r="V98" s="3">
        <f>VLOOKUP(U16W[[#This Row],[pos5193]],pointstable[],2,FALSE)</f>
        <v>0</v>
      </c>
      <c r="W98" s="3">
        <f>IFERROR(VLOOKUP(U16W[[#This Row],[Card]],resultsdual[],3,FALSE),999)</f>
        <v>999</v>
      </c>
      <c r="X98" s="3">
        <f>VLOOKUP(U16W[[#This Row],[posdual]],pointstable[],2,FALSE)</f>
        <v>0</v>
      </c>
    </row>
    <row r="99" spans="5:24" x14ac:dyDescent="0.3">
      <c r="E9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99" s="3">
        <f>SUM(U16W[[#This Row],[pts5191]],U16W[[#This Row],[pts5192]],U16W[[#This Row],[pts5193]])</f>
        <v>0</v>
      </c>
      <c r="G99">
        <f>IFERROR(VLOOKUP(U16W[[#This Row],[Card]],results5132[],3,FALSE),999)</f>
        <v>999</v>
      </c>
      <c r="H99">
        <f>VLOOKUP(U16W[[#This Row],[pos5132]],pointstable[],2,FALSE)</f>
        <v>0</v>
      </c>
      <c r="I99" s="3">
        <f>IFERROR(VLOOKUP(U16W[[#This Row],[Card]],results5133[],3,FALSE),999)</f>
        <v>999</v>
      </c>
      <c r="J99" s="3">
        <f>VLOOKUP(U16W[[#This Row],[pos5133]],pointstable[],2,FALSE)</f>
        <v>0</v>
      </c>
      <c r="K99" s="3">
        <f>IFERROR(VLOOKUP(U16W[[#This Row],[Card]],results5134[],3,FALSE),999)</f>
        <v>999</v>
      </c>
      <c r="L99" s="3">
        <f>VLOOKUP(U16W[[#This Row],[pos5134]],pointstable[],2,FALSE)</f>
        <v>0</v>
      </c>
      <c r="M99" s="3">
        <f>IFERROR(VLOOKUP(U16W[[#This Row],[Card]],results5135[],3,FALSE),999)</f>
        <v>999</v>
      </c>
      <c r="N99" s="3">
        <f>VLOOKUP(U16W[[#This Row],[pos5135]],pointstable[],2,FALSE)</f>
        <v>0</v>
      </c>
      <c r="O99" s="3">
        <f>IFERROR(VLOOKUP(U16W[[#This Row],[Card]],results5136[],3,FALSE),999)</f>
        <v>999</v>
      </c>
      <c r="P99" s="3">
        <f>VLOOKUP(U16W[[#This Row],[pos5136]],pointstable[],2,FALSE)</f>
        <v>0</v>
      </c>
      <c r="Q99" s="3">
        <f>IFERROR(VLOOKUP(U16W[[#This Row],[Card]],results5191[],3,FALSE),999)</f>
        <v>999</v>
      </c>
      <c r="R99" s="3">
        <f>VLOOKUP(U16W[[#This Row],[pos5191]],pointstable[],2,FALSE)</f>
        <v>0</v>
      </c>
      <c r="S99" s="3">
        <f>IFERROR(VLOOKUP(U16W[[#This Row],[Card]],results5192[],3,FALSE),999)</f>
        <v>999</v>
      </c>
      <c r="T99" s="3">
        <f>VLOOKUP(U16W[[#This Row],[pos5192]],pointstable[],2,FALSE)</f>
        <v>0</v>
      </c>
      <c r="U99" s="3">
        <f>IFERROR(VLOOKUP(U16W[[#This Row],[Card]],results5193[],3,FALSE),999)</f>
        <v>999</v>
      </c>
      <c r="V99" s="3">
        <f>VLOOKUP(U16W[[#This Row],[pos5193]],pointstable[],2,FALSE)</f>
        <v>0</v>
      </c>
      <c r="W99" s="3">
        <f>IFERROR(VLOOKUP(U16W[[#This Row],[Card]],resultsdual[],3,FALSE),999)</f>
        <v>999</v>
      </c>
      <c r="X99" s="3">
        <f>VLOOKUP(U16W[[#This Row],[posdual]],pointstable[],2,FALSE)</f>
        <v>0</v>
      </c>
    </row>
    <row r="100" spans="5:24" x14ac:dyDescent="0.3">
      <c r="E10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0" s="3">
        <f>SUM(U16W[[#This Row],[pts5191]],U16W[[#This Row],[pts5192]],U16W[[#This Row],[pts5193]])</f>
        <v>0</v>
      </c>
      <c r="G100">
        <f>IFERROR(VLOOKUP(U16W[[#This Row],[Card]],results5132[],3,FALSE),999)</f>
        <v>999</v>
      </c>
      <c r="H100">
        <f>VLOOKUP(U16W[[#This Row],[pos5132]],pointstable[],2,FALSE)</f>
        <v>0</v>
      </c>
      <c r="I100" s="3">
        <f>IFERROR(VLOOKUP(U16W[[#This Row],[Card]],results5133[],3,FALSE),999)</f>
        <v>999</v>
      </c>
      <c r="J100" s="3">
        <f>VLOOKUP(U16W[[#This Row],[pos5133]],pointstable[],2,FALSE)</f>
        <v>0</v>
      </c>
      <c r="K100" s="3">
        <f>IFERROR(VLOOKUP(U16W[[#This Row],[Card]],results5134[],3,FALSE),999)</f>
        <v>999</v>
      </c>
      <c r="L100" s="3">
        <f>VLOOKUP(U16W[[#This Row],[pos5134]],pointstable[],2,FALSE)</f>
        <v>0</v>
      </c>
      <c r="M100" s="3">
        <f>IFERROR(VLOOKUP(U16W[[#This Row],[Card]],results5135[],3,FALSE),999)</f>
        <v>999</v>
      </c>
      <c r="N100" s="3">
        <f>VLOOKUP(U16W[[#This Row],[pos5135]],pointstable[],2,FALSE)</f>
        <v>0</v>
      </c>
      <c r="O100" s="3">
        <f>IFERROR(VLOOKUP(U16W[[#This Row],[Card]],results5136[],3,FALSE),999)</f>
        <v>999</v>
      </c>
      <c r="P100" s="3">
        <f>VLOOKUP(U16W[[#This Row],[pos5136]],pointstable[],2,FALSE)</f>
        <v>0</v>
      </c>
      <c r="Q100" s="3">
        <f>IFERROR(VLOOKUP(U16W[[#This Row],[Card]],results5191[],3,FALSE),999)</f>
        <v>999</v>
      </c>
      <c r="R100" s="3">
        <f>VLOOKUP(U16W[[#This Row],[pos5191]],pointstable[],2,FALSE)</f>
        <v>0</v>
      </c>
      <c r="S100" s="3">
        <f>IFERROR(VLOOKUP(U16W[[#This Row],[Card]],results5192[],3,FALSE),999)</f>
        <v>999</v>
      </c>
      <c r="T100" s="3">
        <f>VLOOKUP(U16W[[#This Row],[pos5192]],pointstable[],2,FALSE)</f>
        <v>0</v>
      </c>
      <c r="U100" s="3">
        <f>IFERROR(VLOOKUP(U16W[[#This Row],[Card]],results5193[],3,FALSE),999)</f>
        <v>999</v>
      </c>
      <c r="V100" s="3">
        <f>VLOOKUP(U16W[[#This Row],[pos5193]],pointstable[],2,FALSE)</f>
        <v>0</v>
      </c>
      <c r="W100" s="3">
        <f>IFERROR(VLOOKUP(U16W[[#This Row],[Card]],resultsdual[],3,FALSE),999)</f>
        <v>999</v>
      </c>
      <c r="X100" s="3">
        <f>VLOOKUP(U16W[[#This Row],[posdual]],pointstable[],2,FALSE)</f>
        <v>0</v>
      </c>
    </row>
    <row r="101" spans="5:24" x14ac:dyDescent="0.3">
      <c r="E10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1" s="3">
        <f>SUM(U16W[[#This Row],[pts5191]],U16W[[#This Row],[pts5192]],U16W[[#This Row],[pts5193]])</f>
        <v>0</v>
      </c>
      <c r="G101">
        <f>IFERROR(VLOOKUP(U16W[[#This Row],[Card]],results5132[],3,FALSE),999)</f>
        <v>999</v>
      </c>
      <c r="H101">
        <f>VLOOKUP(U16W[[#This Row],[pos5132]],pointstable[],2,FALSE)</f>
        <v>0</v>
      </c>
      <c r="I101" s="3">
        <f>IFERROR(VLOOKUP(U16W[[#This Row],[Card]],results5133[],3,FALSE),999)</f>
        <v>999</v>
      </c>
      <c r="J101" s="3">
        <f>VLOOKUP(U16W[[#This Row],[pos5133]],pointstable[],2,FALSE)</f>
        <v>0</v>
      </c>
      <c r="K101" s="3">
        <f>IFERROR(VLOOKUP(U16W[[#This Row],[Card]],results5134[],3,FALSE),999)</f>
        <v>999</v>
      </c>
      <c r="L101" s="3">
        <f>VLOOKUP(U16W[[#This Row],[pos5134]],pointstable[],2,FALSE)</f>
        <v>0</v>
      </c>
      <c r="M101" s="3">
        <f>IFERROR(VLOOKUP(U16W[[#This Row],[Card]],results5135[],3,FALSE),999)</f>
        <v>999</v>
      </c>
      <c r="N101" s="3">
        <f>VLOOKUP(U16W[[#This Row],[pos5135]],pointstable[],2,FALSE)</f>
        <v>0</v>
      </c>
      <c r="O101" s="3">
        <f>IFERROR(VLOOKUP(U16W[[#This Row],[Card]],results5136[],3,FALSE),999)</f>
        <v>999</v>
      </c>
      <c r="P101" s="3">
        <f>VLOOKUP(U16W[[#This Row],[pos5136]],pointstable[],2,FALSE)</f>
        <v>0</v>
      </c>
      <c r="Q101" s="3">
        <f>IFERROR(VLOOKUP(U16W[[#This Row],[Card]],results5191[],3,FALSE),999)</f>
        <v>999</v>
      </c>
      <c r="R101" s="3">
        <f>VLOOKUP(U16W[[#This Row],[pos5191]],pointstable[],2,FALSE)</f>
        <v>0</v>
      </c>
      <c r="S101" s="3">
        <f>IFERROR(VLOOKUP(U16W[[#This Row],[Card]],results5192[],3,FALSE),999)</f>
        <v>999</v>
      </c>
      <c r="T101" s="3">
        <f>VLOOKUP(U16W[[#This Row],[pos5192]],pointstable[],2,FALSE)</f>
        <v>0</v>
      </c>
      <c r="U101" s="3">
        <f>IFERROR(VLOOKUP(U16W[[#This Row],[Card]],results5193[],3,FALSE),999)</f>
        <v>999</v>
      </c>
      <c r="V101" s="3">
        <f>VLOOKUP(U16W[[#This Row],[pos5193]],pointstable[],2,FALSE)</f>
        <v>0</v>
      </c>
      <c r="W101" s="3">
        <f>IFERROR(VLOOKUP(U16W[[#This Row],[Card]],resultsdual[],3,FALSE),999)</f>
        <v>999</v>
      </c>
      <c r="X101" s="3">
        <f>VLOOKUP(U16W[[#This Row],[posdual]],pointstable[],2,FALSE)</f>
        <v>0</v>
      </c>
    </row>
    <row r="102" spans="5:24" x14ac:dyDescent="0.3">
      <c r="E10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2" s="3">
        <f>SUM(U16W[[#This Row],[pts5191]],U16W[[#This Row],[pts5192]],U16W[[#This Row],[pts5193]])</f>
        <v>0</v>
      </c>
      <c r="G102">
        <f>IFERROR(VLOOKUP(U16W[[#This Row],[Card]],results5132[],3,FALSE),999)</f>
        <v>999</v>
      </c>
      <c r="H102">
        <f>VLOOKUP(U16W[[#This Row],[pos5132]],pointstable[],2,FALSE)</f>
        <v>0</v>
      </c>
      <c r="I102" s="3">
        <f>IFERROR(VLOOKUP(U16W[[#This Row],[Card]],results5133[],3,FALSE),999)</f>
        <v>999</v>
      </c>
      <c r="J102" s="3">
        <f>VLOOKUP(U16W[[#This Row],[pos5133]],pointstable[],2,FALSE)</f>
        <v>0</v>
      </c>
      <c r="K102" s="3">
        <f>IFERROR(VLOOKUP(U16W[[#This Row],[Card]],results5134[],3,FALSE),999)</f>
        <v>999</v>
      </c>
      <c r="L102" s="3">
        <f>VLOOKUP(U16W[[#This Row],[pos5134]],pointstable[],2,FALSE)</f>
        <v>0</v>
      </c>
      <c r="M102" s="3">
        <f>IFERROR(VLOOKUP(U16W[[#This Row],[Card]],results5135[],3,FALSE),999)</f>
        <v>999</v>
      </c>
      <c r="N102" s="3">
        <f>VLOOKUP(U16W[[#This Row],[pos5135]],pointstable[],2,FALSE)</f>
        <v>0</v>
      </c>
      <c r="O102" s="3">
        <f>IFERROR(VLOOKUP(U16W[[#This Row],[Card]],results5136[],3,FALSE),999)</f>
        <v>999</v>
      </c>
      <c r="P102" s="3">
        <f>VLOOKUP(U16W[[#This Row],[pos5136]],pointstable[],2,FALSE)</f>
        <v>0</v>
      </c>
      <c r="Q102" s="3">
        <f>IFERROR(VLOOKUP(U16W[[#This Row],[Card]],results5191[],3,FALSE),999)</f>
        <v>999</v>
      </c>
      <c r="R102" s="3">
        <f>VLOOKUP(U16W[[#This Row],[pos5191]],pointstable[],2,FALSE)</f>
        <v>0</v>
      </c>
      <c r="S102" s="3">
        <f>IFERROR(VLOOKUP(U16W[[#This Row],[Card]],results5192[],3,FALSE),999)</f>
        <v>999</v>
      </c>
      <c r="T102" s="3">
        <f>VLOOKUP(U16W[[#This Row],[pos5192]],pointstable[],2,FALSE)</f>
        <v>0</v>
      </c>
      <c r="U102" s="3">
        <f>IFERROR(VLOOKUP(U16W[[#This Row],[Card]],results5193[],3,FALSE),999)</f>
        <v>999</v>
      </c>
      <c r="V102" s="3">
        <f>VLOOKUP(U16W[[#This Row],[pos5193]],pointstable[],2,FALSE)</f>
        <v>0</v>
      </c>
      <c r="W102" s="3">
        <f>IFERROR(VLOOKUP(U16W[[#This Row],[Card]],resultsdual[],3,FALSE),999)</f>
        <v>999</v>
      </c>
      <c r="X102" s="3">
        <f>VLOOKUP(U16W[[#This Row],[posdual]],pointstable[],2,FALSE)</f>
        <v>0</v>
      </c>
    </row>
    <row r="103" spans="5:24" x14ac:dyDescent="0.3">
      <c r="E10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3" s="3">
        <f>SUM(U16W[[#This Row],[pts5191]],U16W[[#This Row],[pts5192]],U16W[[#This Row],[pts5193]])</f>
        <v>0</v>
      </c>
      <c r="G103">
        <f>IFERROR(VLOOKUP(U16W[[#This Row],[Card]],results5132[],3,FALSE),999)</f>
        <v>999</v>
      </c>
      <c r="H103">
        <f>VLOOKUP(U16W[[#This Row],[pos5132]],pointstable[],2,FALSE)</f>
        <v>0</v>
      </c>
      <c r="I103" s="3">
        <f>IFERROR(VLOOKUP(U16W[[#This Row],[Card]],results5133[],3,FALSE),999)</f>
        <v>999</v>
      </c>
      <c r="J103" s="3">
        <f>VLOOKUP(U16W[[#This Row],[pos5133]],pointstable[],2,FALSE)</f>
        <v>0</v>
      </c>
      <c r="K103" s="3">
        <f>IFERROR(VLOOKUP(U16W[[#This Row],[Card]],results5134[],3,FALSE),999)</f>
        <v>999</v>
      </c>
      <c r="L103" s="3">
        <f>VLOOKUP(U16W[[#This Row],[pos5134]],pointstable[],2,FALSE)</f>
        <v>0</v>
      </c>
      <c r="M103" s="3">
        <f>IFERROR(VLOOKUP(U16W[[#This Row],[Card]],results5135[],3,FALSE),999)</f>
        <v>999</v>
      </c>
      <c r="N103" s="3">
        <f>VLOOKUP(U16W[[#This Row],[pos5135]],pointstable[],2,FALSE)</f>
        <v>0</v>
      </c>
      <c r="O103" s="3">
        <f>IFERROR(VLOOKUP(U16W[[#This Row],[Card]],results5136[],3,FALSE),999)</f>
        <v>999</v>
      </c>
      <c r="P103" s="3">
        <f>VLOOKUP(U16W[[#This Row],[pos5136]],pointstable[],2,FALSE)</f>
        <v>0</v>
      </c>
      <c r="Q103" s="3">
        <f>IFERROR(VLOOKUP(U16W[[#This Row],[Card]],results5191[],3,FALSE),999)</f>
        <v>999</v>
      </c>
      <c r="R103" s="3">
        <f>VLOOKUP(U16W[[#This Row],[pos5191]],pointstable[],2,FALSE)</f>
        <v>0</v>
      </c>
      <c r="S103" s="3">
        <f>IFERROR(VLOOKUP(U16W[[#This Row],[Card]],results5192[],3,FALSE),999)</f>
        <v>999</v>
      </c>
      <c r="T103" s="3">
        <f>VLOOKUP(U16W[[#This Row],[pos5192]],pointstable[],2,FALSE)</f>
        <v>0</v>
      </c>
      <c r="U103" s="3">
        <f>IFERROR(VLOOKUP(U16W[[#This Row],[Card]],results5193[],3,FALSE),999)</f>
        <v>999</v>
      </c>
      <c r="V103" s="3">
        <f>VLOOKUP(U16W[[#This Row],[pos5193]],pointstable[],2,FALSE)</f>
        <v>0</v>
      </c>
      <c r="W103" s="3">
        <f>IFERROR(VLOOKUP(U16W[[#This Row],[Card]],resultsdual[],3,FALSE),999)</f>
        <v>999</v>
      </c>
      <c r="X103" s="3">
        <f>VLOOKUP(U16W[[#This Row],[posdual]],pointstable[],2,FALSE)</f>
        <v>0</v>
      </c>
    </row>
    <row r="104" spans="5:24" x14ac:dyDescent="0.3">
      <c r="E10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4" s="3">
        <f>SUM(U16W[[#This Row],[pts5191]],U16W[[#This Row],[pts5192]],U16W[[#This Row],[pts5193]])</f>
        <v>0</v>
      </c>
      <c r="G104">
        <f>IFERROR(VLOOKUP(U16W[[#This Row],[Card]],results5132[],3,FALSE),999)</f>
        <v>999</v>
      </c>
      <c r="H104">
        <f>VLOOKUP(U16W[[#This Row],[pos5132]],pointstable[],2,FALSE)</f>
        <v>0</v>
      </c>
      <c r="I104" s="3">
        <f>IFERROR(VLOOKUP(U16W[[#This Row],[Card]],results5133[],3,FALSE),999)</f>
        <v>999</v>
      </c>
      <c r="J104" s="3">
        <f>VLOOKUP(U16W[[#This Row],[pos5133]],pointstable[],2,FALSE)</f>
        <v>0</v>
      </c>
      <c r="K104" s="3">
        <f>IFERROR(VLOOKUP(U16W[[#This Row],[Card]],results5134[],3,FALSE),999)</f>
        <v>999</v>
      </c>
      <c r="L104" s="3">
        <f>VLOOKUP(U16W[[#This Row],[pos5134]],pointstable[],2,FALSE)</f>
        <v>0</v>
      </c>
      <c r="M104" s="3">
        <f>IFERROR(VLOOKUP(U16W[[#This Row],[Card]],results5135[],3,FALSE),999)</f>
        <v>999</v>
      </c>
      <c r="N104" s="3">
        <f>VLOOKUP(U16W[[#This Row],[pos5135]],pointstable[],2,FALSE)</f>
        <v>0</v>
      </c>
      <c r="O104" s="3">
        <f>IFERROR(VLOOKUP(U16W[[#This Row],[Card]],results5136[],3,FALSE),999)</f>
        <v>999</v>
      </c>
      <c r="P104" s="3">
        <f>VLOOKUP(U16W[[#This Row],[pos5136]],pointstable[],2,FALSE)</f>
        <v>0</v>
      </c>
      <c r="Q104" s="3">
        <f>IFERROR(VLOOKUP(U16W[[#This Row],[Card]],results5191[],3,FALSE),999)</f>
        <v>999</v>
      </c>
      <c r="R104" s="3">
        <f>VLOOKUP(U16W[[#This Row],[pos5191]],pointstable[],2,FALSE)</f>
        <v>0</v>
      </c>
      <c r="S104" s="3">
        <f>IFERROR(VLOOKUP(U16W[[#This Row],[Card]],results5192[],3,FALSE),999)</f>
        <v>999</v>
      </c>
      <c r="T104" s="3">
        <f>VLOOKUP(U16W[[#This Row],[pos5192]],pointstable[],2,FALSE)</f>
        <v>0</v>
      </c>
      <c r="U104" s="3">
        <f>IFERROR(VLOOKUP(U16W[[#This Row],[Card]],results5193[],3,FALSE),999)</f>
        <v>999</v>
      </c>
      <c r="V104" s="3">
        <f>VLOOKUP(U16W[[#This Row],[pos5193]],pointstable[],2,FALSE)</f>
        <v>0</v>
      </c>
      <c r="W104" s="3">
        <f>IFERROR(VLOOKUP(U16W[[#This Row],[Card]],resultsdual[],3,FALSE),999)</f>
        <v>999</v>
      </c>
      <c r="X104" s="3">
        <f>VLOOKUP(U16W[[#This Row],[posdual]],pointstable[],2,FALSE)</f>
        <v>0</v>
      </c>
    </row>
    <row r="105" spans="5:24" x14ac:dyDescent="0.3">
      <c r="E10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5" s="3">
        <f>SUM(U16W[[#This Row],[pts5191]],U16W[[#This Row],[pts5192]],U16W[[#This Row],[pts5193]])</f>
        <v>0</v>
      </c>
      <c r="G105">
        <f>IFERROR(VLOOKUP(U16W[[#This Row],[Card]],results5132[],3,FALSE),999)</f>
        <v>999</v>
      </c>
      <c r="H105">
        <f>VLOOKUP(U16W[[#This Row],[pos5132]],pointstable[],2,FALSE)</f>
        <v>0</v>
      </c>
      <c r="I105" s="3">
        <f>IFERROR(VLOOKUP(U16W[[#This Row],[Card]],results5133[],3,FALSE),999)</f>
        <v>999</v>
      </c>
      <c r="J105" s="3">
        <f>VLOOKUP(U16W[[#This Row],[pos5133]],pointstable[],2,FALSE)</f>
        <v>0</v>
      </c>
      <c r="K105" s="3">
        <f>IFERROR(VLOOKUP(U16W[[#This Row],[Card]],results5134[],3,FALSE),999)</f>
        <v>999</v>
      </c>
      <c r="L105" s="3">
        <f>VLOOKUP(U16W[[#This Row],[pos5134]],pointstable[],2,FALSE)</f>
        <v>0</v>
      </c>
      <c r="M105" s="3">
        <f>IFERROR(VLOOKUP(U16W[[#This Row],[Card]],results5135[],3,FALSE),999)</f>
        <v>999</v>
      </c>
      <c r="N105" s="3">
        <f>VLOOKUP(U16W[[#This Row],[pos5135]],pointstable[],2,FALSE)</f>
        <v>0</v>
      </c>
      <c r="O105" s="3">
        <f>IFERROR(VLOOKUP(U16W[[#This Row],[Card]],results5136[],3,FALSE),999)</f>
        <v>999</v>
      </c>
      <c r="P105" s="3">
        <f>VLOOKUP(U16W[[#This Row],[pos5136]],pointstable[],2,FALSE)</f>
        <v>0</v>
      </c>
      <c r="Q105" s="3">
        <f>IFERROR(VLOOKUP(U16W[[#This Row],[Card]],results5191[],3,FALSE),999)</f>
        <v>999</v>
      </c>
      <c r="R105" s="3">
        <f>VLOOKUP(U16W[[#This Row],[pos5191]],pointstable[],2,FALSE)</f>
        <v>0</v>
      </c>
      <c r="S105" s="3">
        <f>IFERROR(VLOOKUP(U16W[[#This Row],[Card]],results5192[],3,FALSE),999)</f>
        <v>999</v>
      </c>
      <c r="T105" s="3">
        <f>VLOOKUP(U16W[[#This Row],[pos5192]],pointstable[],2,FALSE)</f>
        <v>0</v>
      </c>
      <c r="U105" s="3">
        <f>IFERROR(VLOOKUP(U16W[[#This Row],[Card]],results5193[],3,FALSE),999)</f>
        <v>999</v>
      </c>
      <c r="V105" s="3">
        <f>VLOOKUP(U16W[[#This Row],[pos5193]],pointstable[],2,FALSE)</f>
        <v>0</v>
      </c>
      <c r="W105" s="3">
        <f>IFERROR(VLOOKUP(U16W[[#This Row],[Card]],resultsdual[],3,FALSE),999)</f>
        <v>999</v>
      </c>
      <c r="X105" s="3">
        <f>VLOOKUP(U16W[[#This Row],[posdual]],pointstable[],2,FALSE)</f>
        <v>0</v>
      </c>
    </row>
    <row r="106" spans="5:24" x14ac:dyDescent="0.3">
      <c r="E10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6" s="3">
        <f>SUM(U16W[[#This Row],[pts5191]],U16W[[#This Row],[pts5192]],U16W[[#This Row],[pts5193]])</f>
        <v>0</v>
      </c>
      <c r="G106">
        <f>IFERROR(VLOOKUP(U16W[[#This Row],[Card]],results5132[],3,FALSE),999)</f>
        <v>999</v>
      </c>
      <c r="H106">
        <f>VLOOKUP(U16W[[#This Row],[pos5132]],pointstable[],2,FALSE)</f>
        <v>0</v>
      </c>
      <c r="I106" s="3">
        <f>IFERROR(VLOOKUP(U16W[[#This Row],[Card]],results5133[],3,FALSE),999)</f>
        <v>999</v>
      </c>
      <c r="J106" s="3">
        <f>VLOOKUP(U16W[[#This Row],[pos5133]],pointstable[],2,FALSE)</f>
        <v>0</v>
      </c>
      <c r="K106" s="3">
        <f>IFERROR(VLOOKUP(U16W[[#This Row],[Card]],results5134[],3,FALSE),999)</f>
        <v>999</v>
      </c>
      <c r="L106" s="3">
        <f>VLOOKUP(U16W[[#This Row],[pos5134]],pointstable[],2,FALSE)</f>
        <v>0</v>
      </c>
      <c r="M106" s="3">
        <f>IFERROR(VLOOKUP(U16W[[#This Row],[Card]],results5135[],3,FALSE),999)</f>
        <v>999</v>
      </c>
      <c r="N106" s="3">
        <f>VLOOKUP(U16W[[#This Row],[pos5135]],pointstable[],2,FALSE)</f>
        <v>0</v>
      </c>
      <c r="O106" s="3">
        <f>IFERROR(VLOOKUP(U16W[[#This Row],[Card]],results5136[],3,FALSE),999)</f>
        <v>999</v>
      </c>
      <c r="P106" s="3">
        <f>VLOOKUP(U16W[[#This Row],[pos5136]],pointstable[],2,FALSE)</f>
        <v>0</v>
      </c>
      <c r="Q106" s="3">
        <f>IFERROR(VLOOKUP(U16W[[#This Row],[Card]],results5191[],3,FALSE),999)</f>
        <v>999</v>
      </c>
      <c r="R106" s="3">
        <f>VLOOKUP(U16W[[#This Row],[pos5191]],pointstable[],2,FALSE)</f>
        <v>0</v>
      </c>
      <c r="S106" s="3">
        <f>IFERROR(VLOOKUP(U16W[[#This Row],[Card]],results5192[],3,FALSE),999)</f>
        <v>999</v>
      </c>
      <c r="T106" s="3">
        <f>VLOOKUP(U16W[[#This Row],[pos5192]],pointstable[],2,FALSE)</f>
        <v>0</v>
      </c>
      <c r="U106" s="3">
        <f>IFERROR(VLOOKUP(U16W[[#This Row],[Card]],results5193[],3,FALSE),999)</f>
        <v>999</v>
      </c>
      <c r="V106" s="3">
        <f>VLOOKUP(U16W[[#This Row],[pos5193]],pointstable[],2,FALSE)</f>
        <v>0</v>
      </c>
      <c r="W106" s="3">
        <f>IFERROR(VLOOKUP(U16W[[#This Row],[Card]],resultsdual[],3,FALSE),999)</f>
        <v>999</v>
      </c>
      <c r="X106" s="3">
        <f>VLOOKUP(U16W[[#This Row],[posdual]],pointstable[],2,FALSE)</f>
        <v>0</v>
      </c>
    </row>
    <row r="107" spans="5:24" x14ac:dyDescent="0.3">
      <c r="E10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7" s="3">
        <f>SUM(U16W[[#This Row],[pts5191]],U16W[[#This Row],[pts5192]],U16W[[#This Row],[pts5193]])</f>
        <v>0</v>
      </c>
      <c r="G107">
        <f>IFERROR(VLOOKUP(U16W[[#This Row],[Card]],results5132[],3,FALSE),999)</f>
        <v>999</v>
      </c>
      <c r="H107">
        <f>VLOOKUP(U16W[[#This Row],[pos5132]],pointstable[],2,FALSE)</f>
        <v>0</v>
      </c>
      <c r="I107" s="3">
        <f>IFERROR(VLOOKUP(U16W[[#This Row],[Card]],results5133[],3,FALSE),999)</f>
        <v>999</v>
      </c>
      <c r="J107" s="3">
        <f>VLOOKUP(U16W[[#This Row],[pos5133]],pointstable[],2,FALSE)</f>
        <v>0</v>
      </c>
      <c r="K107" s="3">
        <f>IFERROR(VLOOKUP(U16W[[#This Row],[Card]],results5134[],3,FALSE),999)</f>
        <v>999</v>
      </c>
      <c r="L107" s="3">
        <f>VLOOKUP(U16W[[#This Row],[pos5134]],pointstable[],2,FALSE)</f>
        <v>0</v>
      </c>
      <c r="M107" s="3">
        <f>IFERROR(VLOOKUP(U16W[[#This Row],[Card]],results5135[],3,FALSE),999)</f>
        <v>999</v>
      </c>
      <c r="N107" s="3">
        <f>VLOOKUP(U16W[[#This Row],[pos5135]],pointstable[],2,FALSE)</f>
        <v>0</v>
      </c>
      <c r="O107" s="3">
        <f>IFERROR(VLOOKUP(U16W[[#This Row],[Card]],results5136[],3,FALSE),999)</f>
        <v>999</v>
      </c>
      <c r="P107" s="3">
        <f>VLOOKUP(U16W[[#This Row],[pos5136]],pointstable[],2,FALSE)</f>
        <v>0</v>
      </c>
      <c r="Q107" s="3">
        <f>IFERROR(VLOOKUP(U16W[[#This Row],[Card]],results5191[],3,FALSE),999)</f>
        <v>999</v>
      </c>
      <c r="R107" s="3">
        <f>VLOOKUP(U16W[[#This Row],[pos5191]],pointstable[],2,FALSE)</f>
        <v>0</v>
      </c>
      <c r="S107" s="3">
        <f>IFERROR(VLOOKUP(U16W[[#This Row],[Card]],results5192[],3,FALSE),999)</f>
        <v>999</v>
      </c>
      <c r="T107" s="3">
        <f>VLOOKUP(U16W[[#This Row],[pos5192]],pointstable[],2,FALSE)</f>
        <v>0</v>
      </c>
      <c r="U107" s="3">
        <f>IFERROR(VLOOKUP(U16W[[#This Row],[Card]],results5193[],3,FALSE),999)</f>
        <v>999</v>
      </c>
      <c r="V107" s="3">
        <f>VLOOKUP(U16W[[#This Row],[pos5193]],pointstable[],2,FALSE)</f>
        <v>0</v>
      </c>
      <c r="W107" s="3">
        <f>IFERROR(VLOOKUP(U16W[[#This Row],[Card]],resultsdual[],3,FALSE),999)</f>
        <v>999</v>
      </c>
      <c r="X107" s="3">
        <f>VLOOKUP(U16W[[#This Row],[posdual]],pointstable[],2,FALSE)</f>
        <v>0</v>
      </c>
    </row>
    <row r="108" spans="5:24" x14ac:dyDescent="0.3">
      <c r="E10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8" s="3">
        <f>SUM(U16W[[#This Row],[pts5191]],U16W[[#This Row],[pts5192]],U16W[[#This Row],[pts5193]])</f>
        <v>0</v>
      </c>
      <c r="G108">
        <f>IFERROR(VLOOKUP(U16W[[#This Row],[Card]],results5132[],3,FALSE),999)</f>
        <v>999</v>
      </c>
      <c r="H108">
        <f>VLOOKUP(U16W[[#This Row],[pos5132]],pointstable[],2,FALSE)</f>
        <v>0</v>
      </c>
      <c r="I108" s="3">
        <f>IFERROR(VLOOKUP(U16W[[#This Row],[Card]],results5133[],3,FALSE),999)</f>
        <v>999</v>
      </c>
      <c r="J108" s="3">
        <f>VLOOKUP(U16W[[#This Row],[pos5133]],pointstable[],2,FALSE)</f>
        <v>0</v>
      </c>
      <c r="K108" s="3">
        <f>IFERROR(VLOOKUP(U16W[[#This Row],[Card]],results5134[],3,FALSE),999)</f>
        <v>999</v>
      </c>
      <c r="L108" s="3">
        <f>VLOOKUP(U16W[[#This Row],[pos5134]],pointstable[],2,FALSE)</f>
        <v>0</v>
      </c>
      <c r="M108" s="3">
        <f>IFERROR(VLOOKUP(U16W[[#This Row],[Card]],results5135[],3,FALSE),999)</f>
        <v>999</v>
      </c>
      <c r="N108" s="3">
        <f>VLOOKUP(U16W[[#This Row],[pos5135]],pointstable[],2,FALSE)</f>
        <v>0</v>
      </c>
      <c r="O108" s="3">
        <f>IFERROR(VLOOKUP(U16W[[#This Row],[Card]],results5136[],3,FALSE),999)</f>
        <v>999</v>
      </c>
      <c r="P108" s="3">
        <f>VLOOKUP(U16W[[#This Row],[pos5136]],pointstable[],2,FALSE)</f>
        <v>0</v>
      </c>
      <c r="Q108" s="3">
        <f>IFERROR(VLOOKUP(U16W[[#This Row],[Card]],results5191[],3,FALSE),999)</f>
        <v>999</v>
      </c>
      <c r="R108" s="3">
        <f>VLOOKUP(U16W[[#This Row],[pos5191]],pointstable[],2,FALSE)</f>
        <v>0</v>
      </c>
      <c r="S108" s="3">
        <f>IFERROR(VLOOKUP(U16W[[#This Row],[Card]],results5192[],3,FALSE),999)</f>
        <v>999</v>
      </c>
      <c r="T108" s="3">
        <f>VLOOKUP(U16W[[#This Row],[pos5192]],pointstable[],2,FALSE)</f>
        <v>0</v>
      </c>
      <c r="U108" s="3">
        <f>IFERROR(VLOOKUP(U16W[[#This Row],[Card]],results5193[],3,FALSE),999)</f>
        <v>999</v>
      </c>
      <c r="V108" s="3">
        <f>VLOOKUP(U16W[[#This Row],[pos5193]],pointstable[],2,FALSE)</f>
        <v>0</v>
      </c>
      <c r="W108" s="3">
        <f>IFERROR(VLOOKUP(U16W[[#This Row],[Card]],resultsdual[],3,FALSE),999)</f>
        <v>999</v>
      </c>
      <c r="X108" s="3">
        <f>VLOOKUP(U16W[[#This Row],[posdual]],pointstable[],2,FALSE)</f>
        <v>0</v>
      </c>
    </row>
    <row r="109" spans="5:24" x14ac:dyDescent="0.3">
      <c r="E10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09" s="3">
        <f>SUM(U16W[[#This Row],[pts5191]],U16W[[#This Row],[pts5192]],U16W[[#This Row],[pts5193]])</f>
        <v>0</v>
      </c>
      <c r="G109">
        <f>IFERROR(VLOOKUP(U16W[[#This Row],[Card]],results5132[],3,FALSE),999)</f>
        <v>999</v>
      </c>
      <c r="H109">
        <f>VLOOKUP(U16W[[#This Row],[pos5132]],pointstable[],2,FALSE)</f>
        <v>0</v>
      </c>
      <c r="I109" s="3">
        <f>IFERROR(VLOOKUP(U16W[[#This Row],[Card]],results5133[],3,FALSE),999)</f>
        <v>999</v>
      </c>
      <c r="J109" s="3">
        <f>VLOOKUP(U16W[[#This Row],[pos5133]],pointstable[],2,FALSE)</f>
        <v>0</v>
      </c>
      <c r="K109" s="3">
        <f>IFERROR(VLOOKUP(U16W[[#This Row],[Card]],results5134[],3,FALSE),999)</f>
        <v>999</v>
      </c>
      <c r="L109" s="3">
        <f>VLOOKUP(U16W[[#This Row],[pos5134]],pointstable[],2,FALSE)</f>
        <v>0</v>
      </c>
      <c r="M109" s="3">
        <f>IFERROR(VLOOKUP(U16W[[#This Row],[Card]],results5135[],3,FALSE),999)</f>
        <v>999</v>
      </c>
      <c r="N109" s="3">
        <f>VLOOKUP(U16W[[#This Row],[pos5135]],pointstable[],2,FALSE)</f>
        <v>0</v>
      </c>
      <c r="O109" s="3">
        <f>IFERROR(VLOOKUP(U16W[[#This Row],[Card]],results5136[],3,FALSE),999)</f>
        <v>999</v>
      </c>
      <c r="P109" s="3">
        <f>VLOOKUP(U16W[[#This Row],[pos5136]],pointstable[],2,FALSE)</f>
        <v>0</v>
      </c>
      <c r="Q109" s="3">
        <f>IFERROR(VLOOKUP(U16W[[#This Row],[Card]],results5191[],3,FALSE),999)</f>
        <v>999</v>
      </c>
      <c r="R109" s="3">
        <f>VLOOKUP(U16W[[#This Row],[pos5191]],pointstable[],2,FALSE)</f>
        <v>0</v>
      </c>
      <c r="S109" s="3">
        <f>IFERROR(VLOOKUP(U16W[[#This Row],[Card]],results5192[],3,FALSE),999)</f>
        <v>999</v>
      </c>
      <c r="T109" s="3">
        <f>VLOOKUP(U16W[[#This Row],[pos5192]],pointstable[],2,FALSE)</f>
        <v>0</v>
      </c>
      <c r="U109" s="3">
        <f>IFERROR(VLOOKUP(U16W[[#This Row],[Card]],results5193[],3,FALSE),999)</f>
        <v>999</v>
      </c>
      <c r="V109" s="3">
        <f>VLOOKUP(U16W[[#This Row],[pos5193]],pointstable[],2,FALSE)</f>
        <v>0</v>
      </c>
      <c r="W109" s="3">
        <f>IFERROR(VLOOKUP(U16W[[#This Row],[Card]],resultsdual[],3,FALSE),999)</f>
        <v>999</v>
      </c>
      <c r="X109" s="3">
        <f>VLOOKUP(U16W[[#This Row],[posdual]],pointstable[],2,FALSE)</f>
        <v>0</v>
      </c>
    </row>
    <row r="110" spans="5:24" x14ac:dyDescent="0.3">
      <c r="E11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0" s="3">
        <f>SUM(U16W[[#This Row],[pts5191]],U16W[[#This Row],[pts5192]],U16W[[#This Row],[pts5193]])</f>
        <v>0</v>
      </c>
      <c r="G110">
        <f>IFERROR(VLOOKUP(U16W[[#This Row],[Card]],results5132[],3,FALSE),999)</f>
        <v>999</v>
      </c>
      <c r="H110">
        <f>VLOOKUP(U16W[[#This Row],[pos5132]],pointstable[],2,FALSE)</f>
        <v>0</v>
      </c>
      <c r="I110" s="3">
        <f>IFERROR(VLOOKUP(U16W[[#This Row],[Card]],results5133[],3,FALSE),999)</f>
        <v>999</v>
      </c>
      <c r="J110" s="3">
        <f>VLOOKUP(U16W[[#This Row],[pos5133]],pointstable[],2,FALSE)</f>
        <v>0</v>
      </c>
      <c r="K110" s="3">
        <f>IFERROR(VLOOKUP(U16W[[#This Row],[Card]],results5134[],3,FALSE),999)</f>
        <v>999</v>
      </c>
      <c r="L110" s="3">
        <f>VLOOKUP(U16W[[#This Row],[pos5134]],pointstable[],2,FALSE)</f>
        <v>0</v>
      </c>
      <c r="M110" s="3">
        <f>IFERROR(VLOOKUP(U16W[[#This Row],[Card]],results5135[],3,FALSE),999)</f>
        <v>999</v>
      </c>
      <c r="N110" s="3">
        <f>VLOOKUP(U16W[[#This Row],[pos5135]],pointstable[],2,FALSE)</f>
        <v>0</v>
      </c>
      <c r="O110" s="3">
        <f>IFERROR(VLOOKUP(U16W[[#This Row],[Card]],results5136[],3,FALSE),999)</f>
        <v>999</v>
      </c>
      <c r="P110" s="3">
        <f>VLOOKUP(U16W[[#This Row],[pos5136]],pointstable[],2,FALSE)</f>
        <v>0</v>
      </c>
      <c r="Q110" s="3">
        <f>IFERROR(VLOOKUP(U16W[[#This Row],[Card]],results5191[],3,FALSE),999)</f>
        <v>999</v>
      </c>
      <c r="R110" s="3">
        <f>VLOOKUP(U16W[[#This Row],[pos5191]],pointstable[],2,FALSE)</f>
        <v>0</v>
      </c>
      <c r="S110" s="3">
        <f>IFERROR(VLOOKUP(U16W[[#This Row],[Card]],results5192[],3,FALSE),999)</f>
        <v>999</v>
      </c>
      <c r="T110" s="3">
        <f>VLOOKUP(U16W[[#This Row],[pos5192]],pointstable[],2,FALSE)</f>
        <v>0</v>
      </c>
      <c r="U110" s="3">
        <f>IFERROR(VLOOKUP(U16W[[#This Row],[Card]],results5193[],3,FALSE),999)</f>
        <v>999</v>
      </c>
      <c r="V110" s="3">
        <f>VLOOKUP(U16W[[#This Row],[pos5193]],pointstable[],2,FALSE)</f>
        <v>0</v>
      </c>
      <c r="W110" s="3">
        <f>IFERROR(VLOOKUP(U16W[[#This Row],[Card]],resultsdual[],3,FALSE),999)</f>
        <v>999</v>
      </c>
      <c r="X110" s="3">
        <f>VLOOKUP(U16W[[#This Row],[posdual]],pointstable[],2,FALSE)</f>
        <v>0</v>
      </c>
    </row>
    <row r="111" spans="5:24" x14ac:dyDescent="0.3">
      <c r="E111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1" s="3">
        <f>SUM(U16W[[#This Row],[pts5191]],U16W[[#This Row],[pts5192]],U16W[[#This Row],[pts5193]])</f>
        <v>0</v>
      </c>
      <c r="G111">
        <f>IFERROR(VLOOKUP(U16W[[#This Row],[Card]],results5132[],3,FALSE),999)</f>
        <v>999</v>
      </c>
      <c r="H111">
        <f>VLOOKUP(U16W[[#This Row],[pos5132]],pointstable[],2,FALSE)</f>
        <v>0</v>
      </c>
      <c r="I111" s="3">
        <f>IFERROR(VLOOKUP(U16W[[#This Row],[Card]],results5133[],3,FALSE),999)</f>
        <v>999</v>
      </c>
      <c r="J111" s="3">
        <f>VLOOKUP(U16W[[#This Row],[pos5133]],pointstable[],2,FALSE)</f>
        <v>0</v>
      </c>
      <c r="K111" s="3">
        <f>IFERROR(VLOOKUP(U16W[[#This Row],[Card]],results5134[],3,FALSE),999)</f>
        <v>999</v>
      </c>
      <c r="L111" s="3">
        <f>VLOOKUP(U16W[[#This Row],[pos5134]],pointstable[],2,FALSE)</f>
        <v>0</v>
      </c>
      <c r="M111" s="3">
        <f>IFERROR(VLOOKUP(U16W[[#This Row],[Card]],results5135[],3,FALSE),999)</f>
        <v>999</v>
      </c>
      <c r="N111" s="3">
        <f>VLOOKUP(U16W[[#This Row],[pos5135]],pointstable[],2,FALSE)</f>
        <v>0</v>
      </c>
      <c r="O111" s="3">
        <f>IFERROR(VLOOKUP(U16W[[#This Row],[Card]],results5136[],3,FALSE),999)</f>
        <v>999</v>
      </c>
      <c r="P111" s="3">
        <f>VLOOKUP(U16W[[#This Row],[pos5136]],pointstable[],2,FALSE)</f>
        <v>0</v>
      </c>
      <c r="Q111" s="3">
        <f>IFERROR(VLOOKUP(U16W[[#This Row],[Card]],results5191[],3,FALSE),999)</f>
        <v>999</v>
      </c>
      <c r="R111" s="3">
        <f>VLOOKUP(U16W[[#This Row],[pos5191]],pointstable[],2,FALSE)</f>
        <v>0</v>
      </c>
      <c r="S111" s="3">
        <f>IFERROR(VLOOKUP(U16W[[#This Row],[Card]],results5192[],3,FALSE),999)</f>
        <v>999</v>
      </c>
      <c r="T111" s="3">
        <f>VLOOKUP(U16W[[#This Row],[pos5192]],pointstable[],2,FALSE)</f>
        <v>0</v>
      </c>
      <c r="U111" s="3">
        <f>IFERROR(VLOOKUP(U16W[[#This Row],[Card]],results5193[],3,FALSE),999)</f>
        <v>999</v>
      </c>
      <c r="V111" s="3">
        <f>VLOOKUP(U16W[[#This Row],[pos5193]],pointstable[],2,FALSE)</f>
        <v>0</v>
      </c>
      <c r="W111" s="3">
        <f>IFERROR(VLOOKUP(U16W[[#This Row],[Card]],resultsdual[],3,FALSE),999)</f>
        <v>999</v>
      </c>
      <c r="X111" s="3">
        <f>VLOOKUP(U16W[[#This Row],[posdual]],pointstable[],2,FALSE)</f>
        <v>0</v>
      </c>
    </row>
    <row r="112" spans="5:24" x14ac:dyDescent="0.3">
      <c r="E112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2" s="3">
        <f>SUM(U16W[[#This Row],[pts5191]],U16W[[#This Row],[pts5192]],U16W[[#This Row],[pts5193]])</f>
        <v>0</v>
      </c>
      <c r="G112">
        <f>IFERROR(VLOOKUP(U16W[[#This Row],[Card]],results5132[],3,FALSE),999)</f>
        <v>999</v>
      </c>
      <c r="H112">
        <f>VLOOKUP(U16W[[#This Row],[pos5132]],pointstable[],2,FALSE)</f>
        <v>0</v>
      </c>
      <c r="I112" s="3">
        <f>IFERROR(VLOOKUP(U16W[[#This Row],[Card]],results5133[],3,FALSE),999)</f>
        <v>999</v>
      </c>
      <c r="J112" s="3">
        <f>VLOOKUP(U16W[[#This Row],[pos5133]],pointstable[],2,FALSE)</f>
        <v>0</v>
      </c>
      <c r="K112" s="3">
        <f>IFERROR(VLOOKUP(U16W[[#This Row],[Card]],results5134[],3,FALSE),999)</f>
        <v>999</v>
      </c>
      <c r="L112" s="3">
        <f>VLOOKUP(U16W[[#This Row],[pos5134]],pointstable[],2,FALSE)</f>
        <v>0</v>
      </c>
      <c r="M112" s="3">
        <f>IFERROR(VLOOKUP(U16W[[#This Row],[Card]],results5135[],3,FALSE),999)</f>
        <v>999</v>
      </c>
      <c r="N112" s="3">
        <f>VLOOKUP(U16W[[#This Row],[pos5135]],pointstable[],2,FALSE)</f>
        <v>0</v>
      </c>
      <c r="O112" s="3">
        <f>IFERROR(VLOOKUP(U16W[[#This Row],[Card]],results5136[],3,FALSE),999)</f>
        <v>999</v>
      </c>
      <c r="P112" s="3">
        <f>VLOOKUP(U16W[[#This Row],[pos5136]],pointstable[],2,FALSE)</f>
        <v>0</v>
      </c>
      <c r="Q112" s="3">
        <f>IFERROR(VLOOKUP(U16W[[#This Row],[Card]],results5191[],3,FALSE),999)</f>
        <v>999</v>
      </c>
      <c r="R112" s="3">
        <f>VLOOKUP(U16W[[#This Row],[pos5191]],pointstable[],2,FALSE)</f>
        <v>0</v>
      </c>
      <c r="S112" s="3">
        <f>IFERROR(VLOOKUP(U16W[[#This Row],[Card]],results5192[],3,FALSE),999)</f>
        <v>999</v>
      </c>
      <c r="T112" s="3">
        <f>VLOOKUP(U16W[[#This Row],[pos5192]],pointstable[],2,FALSE)</f>
        <v>0</v>
      </c>
      <c r="U112" s="3">
        <f>IFERROR(VLOOKUP(U16W[[#This Row],[Card]],results5193[],3,FALSE),999)</f>
        <v>999</v>
      </c>
      <c r="V112" s="3">
        <f>VLOOKUP(U16W[[#This Row],[pos5193]],pointstable[],2,FALSE)</f>
        <v>0</v>
      </c>
      <c r="W112" s="3">
        <f>IFERROR(VLOOKUP(U16W[[#This Row],[Card]],resultsdual[],3,FALSE),999)</f>
        <v>999</v>
      </c>
      <c r="X112" s="3">
        <f>VLOOKUP(U16W[[#This Row],[posdual]],pointstable[],2,FALSE)</f>
        <v>0</v>
      </c>
    </row>
    <row r="113" spans="1:24" x14ac:dyDescent="0.3">
      <c r="E113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3" s="3">
        <f>SUM(U16W[[#This Row],[pts5191]],U16W[[#This Row],[pts5192]],U16W[[#This Row],[pts5193]])</f>
        <v>0</v>
      </c>
      <c r="G113">
        <f>IFERROR(VLOOKUP(U16W[[#This Row],[Card]],results5132[],3,FALSE),999)</f>
        <v>999</v>
      </c>
      <c r="H113">
        <f>VLOOKUP(U16W[[#This Row],[pos5132]],pointstable[],2,FALSE)</f>
        <v>0</v>
      </c>
      <c r="I113" s="3">
        <f>IFERROR(VLOOKUP(U16W[[#This Row],[Card]],results5133[],3,FALSE),999)</f>
        <v>999</v>
      </c>
      <c r="J113" s="3">
        <f>VLOOKUP(U16W[[#This Row],[pos5133]],pointstable[],2,FALSE)</f>
        <v>0</v>
      </c>
      <c r="K113" s="3">
        <f>IFERROR(VLOOKUP(U16W[[#This Row],[Card]],results5134[],3,FALSE),999)</f>
        <v>999</v>
      </c>
      <c r="L113" s="3">
        <f>VLOOKUP(U16W[[#This Row],[pos5134]],pointstable[],2,FALSE)</f>
        <v>0</v>
      </c>
      <c r="M113" s="3">
        <f>IFERROR(VLOOKUP(U16W[[#This Row],[Card]],results5135[],3,FALSE),999)</f>
        <v>999</v>
      </c>
      <c r="N113" s="3">
        <f>VLOOKUP(U16W[[#This Row],[pos5135]],pointstable[],2,FALSE)</f>
        <v>0</v>
      </c>
      <c r="O113" s="3">
        <f>IFERROR(VLOOKUP(U16W[[#This Row],[Card]],results5136[],3,FALSE),999)</f>
        <v>999</v>
      </c>
      <c r="P113" s="3">
        <f>VLOOKUP(U16W[[#This Row],[pos5136]],pointstable[],2,FALSE)</f>
        <v>0</v>
      </c>
      <c r="Q113" s="3">
        <f>IFERROR(VLOOKUP(U16W[[#This Row],[Card]],results5191[],3,FALSE),999)</f>
        <v>999</v>
      </c>
      <c r="R113" s="3">
        <f>VLOOKUP(U16W[[#This Row],[pos5191]],pointstable[],2,FALSE)</f>
        <v>0</v>
      </c>
      <c r="S113" s="3">
        <f>IFERROR(VLOOKUP(U16W[[#This Row],[Card]],results5192[],3,FALSE),999)</f>
        <v>999</v>
      </c>
      <c r="T113" s="3">
        <f>VLOOKUP(U16W[[#This Row],[pos5192]],pointstable[],2,FALSE)</f>
        <v>0</v>
      </c>
      <c r="U113" s="3">
        <f>IFERROR(VLOOKUP(U16W[[#This Row],[Card]],results5193[],3,FALSE),999)</f>
        <v>999</v>
      </c>
      <c r="V113" s="3">
        <f>VLOOKUP(U16W[[#This Row],[pos5193]],pointstable[],2,FALSE)</f>
        <v>0</v>
      </c>
      <c r="W113" s="3">
        <f>IFERROR(VLOOKUP(U16W[[#This Row],[Card]],resultsdual[],3,FALSE),999)</f>
        <v>999</v>
      </c>
      <c r="X113" s="3">
        <f>VLOOKUP(U16W[[#This Row],[posdual]],pointstable[],2,FALSE)</f>
        <v>0</v>
      </c>
    </row>
    <row r="114" spans="1:24" x14ac:dyDescent="0.3">
      <c r="E114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4" s="3">
        <f>SUM(U16W[[#This Row],[pts5191]],U16W[[#This Row],[pts5192]],U16W[[#This Row],[pts5193]])</f>
        <v>0</v>
      </c>
      <c r="G114">
        <f>IFERROR(VLOOKUP(U16W[[#This Row],[Card]],results5132[],3,FALSE),999)</f>
        <v>999</v>
      </c>
      <c r="H114">
        <f>VLOOKUP(U16W[[#This Row],[pos5132]],pointstable[],2,FALSE)</f>
        <v>0</v>
      </c>
      <c r="I114" s="3">
        <f>IFERROR(VLOOKUP(U16W[[#This Row],[Card]],results5133[],3,FALSE),999)</f>
        <v>999</v>
      </c>
      <c r="J114" s="3">
        <f>VLOOKUP(U16W[[#This Row],[pos5133]],pointstable[],2,FALSE)</f>
        <v>0</v>
      </c>
      <c r="K114" s="3">
        <f>IFERROR(VLOOKUP(U16W[[#This Row],[Card]],results5134[],3,FALSE),999)</f>
        <v>999</v>
      </c>
      <c r="L114" s="3">
        <f>VLOOKUP(U16W[[#This Row],[pos5134]],pointstable[],2,FALSE)</f>
        <v>0</v>
      </c>
      <c r="M114" s="3">
        <f>IFERROR(VLOOKUP(U16W[[#This Row],[Card]],results5135[],3,FALSE),999)</f>
        <v>999</v>
      </c>
      <c r="N114" s="3">
        <f>VLOOKUP(U16W[[#This Row],[pos5135]],pointstable[],2,FALSE)</f>
        <v>0</v>
      </c>
      <c r="O114" s="3">
        <f>IFERROR(VLOOKUP(U16W[[#This Row],[Card]],results5136[],3,FALSE),999)</f>
        <v>999</v>
      </c>
      <c r="P114" s="3">
        <f>VLOOKUP(U16W[[#This Row],[pos5136]],pointstable[],2,FALSE)</f>
        <v>0</v>
      </c>
      <c r="Q114" s="3">
        <f>IFERROR(VLOOKUP(U16W[[#This Row],[Card]],results5191[],3,FALSE),999)</f>
        <v>999</v>
      </c>
      <c r="R114" s="3">
        <f>VLOOKUP(U16W[[#This Row],[pos5191]],pointstable[],2,FALSE)</f>
        <v>0</v>
      </c>
      <c r="S114" s="3">
        <f>IFERROR(VLOOKUP(U16W[[#This Row],[Card]],results5192[],3,FALSE),999)</f>
        <v>999</v>
      </c>
      <c r="T114" s="3">
        <f>VLOOKUP(U16W[[#This Row],[pos5192]],pointstable[],2,FALSE)</f>
        <v>0</v>
      </c>
      <c r="U114" s="3">
        <f>IFERROR(VLOOKUP(U16W[[#This Row],[Card]],results5193[],3,FALSE),999)</f>
        <v>999</v>
      </c>
      <c r="V114" s="3">
        <f>VLOOKUP(U16W[[#This Row],[pos5193]],pointstable[],2,FALSE)</f>
        <v>0</v>
      </c>
      <c r="W114" s="3">
        <f>IFERROR(VLOOKUP(U16W[[#This Row],[Card]],resultsdual[],3,FALSE),999)</f>
        <v>999</v>
      </c>
      <c r="X114" s="3">
        <f>VLOOKUP(U16W[[#This Row],[posdual]],pointstable[],2,FALSE)</f>
        <v>0</v>
      </c>
    </row>
    <row r="115" spans="1:24" x14ac:dyDescent="0.3">
      <c r="B115" s="3"/>
      <c r="C115" s="3"/>
      <c r="E115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5" s="3">
        <f>SUM(U16W[[#This Row],[pts5191]],U16W[[#This Row],[pts5192]],U16W[[#This Row],[pts5193]])</f>
        <v>0</v>
      </c>
      <c r="G115">
        <f>IFERROR(VLOOKUP(U16W[[#This Row],[Card]],results5132[],3,FALSE),999)</f>
        <v>999</v>
      </c>
      <c r="H115">
        <f>VLOOKUP(U16W[[#This Row],[pos5132]],pointstable[],2,FALSE)</f>
        <v>0</v>
      </c>
      <c r="I115" s="3">
        <f>IFERROR(VLOOKUP(U16W[[#This Row],[Card]],results5133[],3,FALSE),999)</f>
        <v>999</v>
      </c>
      <c r="J115" s="3">
        <f>VLOOKUP(U16W[[#This Row],[pos5133]],pointstable[],2,FALSE)</f>
        <v>0</v>
      </c>
      <c r="K115" s="3">
        <f>IFERROR(VLOOKUP(U16W[[#This Row],[Card]],results5134[],3,FALSE),999)</f>
        <v>999</v>
      </c>
      <c r="L115" s="3">
        <f>VLOOKUP(U16W[[#This Row],[pos5134]],pointstable[],2,FALSE)</f>
        <v>0</v>
      </c>
      <c r="M115" s="3">
        <f>IFERROR(VLOOKUP(U16W[[#This Row],[Card]],results5135[],3,FALSE),999)</f>
        <v>999</v>
      </c>
      <c r="N115" s="3">
        <f>VLOOKUP(U16W[[#This Row],[pos5135]],pointstable[],2,FALSE)</f>
        <v>0</v>
      </c>
      <c r="O115" s="3">
        <f>IFERROR(VLOOKUP(U16W[[#This Row],[Card]],results5136[],3,FALSE),999)</f>
        <v>999</v>
      </c>
      <c r="P115" s="3">
        <f>VLOOKUP(U16W[[#This Row],[pos5136]],pointstable[],2,FALSE)</f>
        <v>0</v>
      </c>
      <c r="Q115" s="3">
        <f>IFERROR(VLOOKUP(U16W[[#This Row],[Card]],results5191[],3,FALSE),999)</f>
        <v>999</v>
      </c>
      <c r="R115" s="3">
        <f>VLOOKUP(U16W[[#This Row],[pos5191]],pointstable[],2,FALSE)</f>
        <v>0</v>
      </c>
      <c r="S115" s="3">
        <f>IFERROR(VLOOKUP(U16W[[#This Row],[Card]],results5192[],3,FALSE),999)</f>
        <v>999</v>
      </c>
      <c r="T115" s="3">
        <f>VLOOKUP(U16W[[#This Row],[pos5192]],pointstable[],2,FALSE)</f>
        <v>0</v>
      </c>
      <c r="U115" s="3">
        <f>IFERROR(VLOOKUP(U16W[[#This Row],[Card]],results5193[],3,FALSE),999)</f>
        <v>999</v>
      </c>
      <c r="V115" s="3">
        <f>VLOOKUP(U16W[[#This Row],[pos5193]],pointstable[],2,FALSE)</f>
        <v>0</v>
      </c>
      <c r="W115" s="3">
        <f>IFERROR(VLOOKUP(U16W[[#This Row],[Card]],resultsdual[],3,FALSE),999)</f>
        <v>999</v>
      </c>
      <c r="X115" s="3">
        <f>VLOOKUP(U16W[[#This Row],[posdual]],pointstable[],2,FALSE)</f>
        <v>0</v>
      </c>
    </row>
    <row r="116" spans="1:24" x14ac:dyDescent="0.3">
      <c r="B116" s="3"/>
      <c r="C116" s="3"/>
      <c r="E116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6" s="3">
        <f>SUM(U16W[[#This Row],[pts5191]],U16W[[#This Row],[pts5192]],U16W[[#This Row],[pts5193]])</f>
        <v>0</v>
      </c>
      <c r="G116">
        <f>IFERROR(VLOOKUP(U16W[[#This Row],[Card]],results5132[],3,FALSE),999)</f>
        <v>999</v>
      </c>
      <c r="H116">
        <f>VLOOKUP(U16W[[#This Row],[pos5132]],pointstable[],2,FALSE)</f>
        <v>0</v>
      </c>
      <c r="I116" s="3">
        <f>IFERROR(VLOOKUP(U16W[[#This Row],[Card]],results5133[],3,FALSE),999)</f>
        <v>999</v>
      </c>
      <c r="J116" s="3">
        <f>VLOOKUP(U16W[[#This Row],[pos5133]],pointstable[],2,FALSE)</f>
        <v>0</v>
      </c>
      <c r="K116" s="3">
        <f>IFERROR(VLOOKUP(U16W[[#This Row],[Card]],results5134[],3,FALSE),999)</f>
        <v>999</v>
      </c>
      <c r="L116" s="3">
        <f>VLOOKUP(U16W[[#This Row],[pos5134]],pointstable[],2,FALSE)</f>
        <v>0</v>
      </c>
      <c r="M116" s="3">
        <f>IFERROR(VLOOKUP(U16W[[#This Row],[Card]],results5135[],3,FALSE),999)</f>
        <v>999</v>
      </c>
      <c r="N116" s="3">
        <f>VLOOKUP(U16W[[#This Row],[pos5135]],pointstable[],2,FALSE)</f>
        <v>0</v>
      </c>
      <c r="O116" s="3">
        <f>IFERROR(VLOOKUP(U16W[[#This Row],[Card]],results5136[],3,FALSE),999)</f>
        <v>999</v>
      </c>
      <c r="P116" s="3">
        <f>VLOOKUP(U16W[[#This Row],[pos5136]],pointstable[],2,FALSE)</f>
        <v>0</v>
      </c>
      <c r="Q116" s="3">
        <f>IFERROR(VLOOKUP(U16W[[#This Row],[Card]],results5191[],3,FALSE),999)</f>
        <v>999</v>
      </c>
      <c r="R116" s="3">
        <f>VLOOKUP(U16W[[#This Row],[pos5191]],pointstable[],2,FALSE)</f>
        <v>0</v>
      </c>
      <c r="S116" s="3">
        <f>IFERROR(VLOOKUP(U16W[[#This Row],[Card]],results5192[],3,FALSE),999)</f>
        <v>999</v>
      </c>
      <c r="T116" s="3">
        <f>VLOOKUP(U16W[[#This Row],[pos5192]],pointstable[],2,FALSE)</f>
        <v>0</v>
      </c>
      <c r="U116" s="3">
        <f>IFERROR(VLOOKUP(U16W[[#This Row],[Card]],results5193[],3,FALSE),999)</f>
        <v>999</v>
      </c>
      <c r="V116" s="3">
        <f>VLOOKUP(U16W[[#This Row],[pos5193]],pointstable[],2,FALSE)</f>
        <v>0</v>
      </c>
      <c r="W116" s="3">
        <f>IFERROR(VLOOKUP(U16W[[#This Row],[Card]],resultsdual[],3,FALSE),999)</f>
        <v>999</v>
      </c>
      <c r="X116" s="3">
        <f>VLOOKUP(U16W[[#This Row],[posdual]],pointstable[],2,FALSE)</f>
        <v>0</v>
      </c>
    </row>
    <row r="117" spans="1:24" x14ac:dyDescent="0.3">
      <c r="B117" s="3"/>
      <c r="C117" s="3"/>
      <c r="D117" s="3"/>
      <c r="E117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7" s="3">
        <f>SUM(U16W[[#This Row],[pts5191]],U16W[[#This Row],[pts5192]],U16W[[#This Row],[pts5193]])</f>
        <v>0</v>
      </c>
      <c r="G117">
        <f>IFERROR(VLOOKUP(U16W[[#This Row],[Card]],results5132[],3,FALSE),999)</f>
        <v>999</v>
      </c>
      <c r="H117">
        <f>VLOOKUP(U16W[[#This Row],[pos5132]],pointstable[],2,FALSE)</f>
        <v>0</v>
      </c>
      <c r="I117" s="3">
        <f>IFERROR(VLOOKUP(U16W[[#This Row],[Card]],results5133[],3,FALSE),999)</f>
        <v>999</v>
      </c>
      <c r="J117" s="3">
        <f>VLOOKUP(U16W[[#This Row],[pos5133]],pointstable[],2,FALSE)</f>
        <v>0</v>
      </c>
      <c r="K117" s="3">
        <f>IFERROR(VLOOKUP(U16W[[#This Row],[Card]],results5134[],3,FALSE),999)</f>
        <v>999</v>
      </c>
      <c r="L117" s="3">
        <f>VLOOKUP(U16W[[#This Row],[pos5134]],pointstable[],2,FALSE)</f>
        <v>0</v>
      </c>
      <c r="M117" s="3">
        <f>IFERROR(VLOOKUP(U16W[[#This Row],[Card]],results5135[],3,FALSE),999)</f>
        <v>999</v>
      </c>
      <c r="N117" s="3">
        <f>VLOOKUP(U16W[[#This Row],[pos5135]],pointstable[],2,FALSE)</f>
        <v>0</v>
      </c>
      <c r="O117" s="3">
        <f>IFERROR(VLOOKUP(U16W[[#This Row],[Card]],results5136[],3,FALSE),999)</f>
        <v>999</v>
      </c>
      <c r="P117" s="3">
        <f>VLOOKUP(U16W[[#This Row],[pos5136]],pointstable[],2,FALSE)</f>
        <v>0</v>
      </c>
      <c r="Q117" s="3">
        <f>IFERROR(VLOOKUP(U16W[[#This Row],[Card]],results5191[],3,FALSE),999)</f>
        <v>999</v>
      </c>
      <c r="R117" s="3">
        <f>VLOOKUP(U16W[[#This Row],[pos5191]],pointstable[],2,FALSE)</f>
        <v>0</v>
      </c>
      <c r="S117" s="3">
        <f>IFERROR(VLOOKUP(U16W[[#This Row],[Card]],results5192[],3,FALSE),999)</f>
        <v>999</v>
      </c>
      <c r="T117" s="3">
        <f>VLOOKUP(U16W[[#This Row],[pos5192]],pointstable[],2,FALSE)</f>
        <v>0</v>
      </c>
      <c r="U117" s="3">
        <f>IFERROR(VLOOKUP(U16W[[#This Row],[Card]],results5193[],3,FALSE),999)</f>
        <v>999</v>
      </c>
      <c r="V117" s="3">
        <f>VLOOKUP(U16W[[#This Row],[pos5193]],pointstable[],2,FALSE)</f>
        <v>0</v>
      </c>
      <c r="W117" s="3">
        <f>IFERROR(VLOOKUP(U16W[[#This Row],[Card]],resultsdual[],3,FALSE),999)</f>
        <v>999</v>
      </c>
      <c r="X117" s="3">
        <f>VLOOKUP(U16W[[#This Row],[posdual]],pointstable[],2,FALSE)</f>
        <v>0</v>
      </c>
    </row>
    <row r="118" spans="1:24" x14ac:dyDescent="0.3">
      <c r="B118" s="3"/>
      <c r="C118" s="3"/>
      <c r="D118" s="3"/>
      <c r="E118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8" s="3">
        <f>SUM(U16W[[#This Row],[pts5191]],U16W[[#This Row],[pts5192]],U16W[[#This Row],[pts5193]])</f>
        <v>0</v>
      </c>
      <c r="G118">
        <f>IFERROR(VLOOKUP(U16W[[#This Row],[Card]],results5132[],3,FALSE),999)</f>
        <v>999</v>
      </c>
      <c r="H118">
        <f>VLOOKUP(U16W[[#This Row],[pos5132]],pointstable[],2,FALSE)</f>
        <v>0</v>
      </c>
      <c r="I118" s="3">
        <f>IFERROR(VLOOKUP(U16W[[#This Row],[Card]],results5133[],3,FALSE),999)</f>
        <v>999</v>
      </c>
      <c r="J118" s="3">
        <f>VLOOKUP(U16W[[#This Row],[pos5133]],pointstable[],2,FALSE)</f>
        <v>0</v>
      </c>
      <c r="K118" s="3">
        <f>IFERROR(VLOOKUP(U16W[[#This Row],[Card]],results5134[],3,FALSE),999)</f>
        <v>999</v>
      </c>
      <c r="L118" s="3">
        <f>VLOOKUP(U16W[[#This Row],[pos5134]],pointstable[],2,FALSE)</f>
        <v>0</v>
      </c>
      <c r="M118" s="3">
        <f>IFERROR(VLOOKUP(U16W[[#This Row],[Card]],results5135[],3,FALSE),999)</f>
        <v>999</v>
      </c>
      <c r="N118" s="3">
        <f>VLOOKUP(U16W[[#This Row],[pos5135]],pointstable[],2,FALSE)</f>
        <v>0</v>
      </c>
      <c r="O118" s="3">
        <f>IFERROR(VLOOKUP(U16W[[#This Row],[Card]],results5136[],3,FALSE),999)</f>
        <v>999</v>
      </c>
      <c r="P118" s="3">
        <f>VLOOKUP(U16W[[#This Row],[pos5136]],pointstable[],2,FALSE)</f>
        <v>0</v>
      </c>
      <c r="Q118" s="3">
        <f>IFERROR(VLOOKUP(U16W[[#This Row],[Card]],results5191[],3,FALSE),999)</f>
        <v>999</v>
      </c>
      <c r="R118" s="3">
        <f>VLOOKUP(U16W[[#This Row],[pos5191]],pointstable[],2,FALSE)</f>
        <v>0</v>
      </c>
      <c r="S118" s="3">
        <f>IFERROR(VLOOKUP(U16W[[#This Row],[Card]],results5192[],3,FALSE),999)</f>
        <v>999</v>
      </c>
      <c r="T118" s="3">
        <f>VLOOKUP(U16W[[#This Row],[pos5192]],pointstable[],2,FALSE)</f>
        <v>0</v>
      </c>
      <c r="U118" s="3">
        <f>IFERROR(VLOOKUP(U16W[[#This Row],[Card]],results5193[],3,FALSE),999)</f>
        <v>999</v>
      </c>
      <c r="V118" s="3">
        <f>VLOOKUP(U16W[[#This Row],[pos5193]],pointstable[],2,FALSE)</f>
        <v>0</v>
      </c>
      <c r="W118" s="3">
        <f>IFERROR(VLOOKUP(U16W[[#This Row],[Card]],resultsdual[],3,FALSE),999)</f>
        <v>999</v>
      </c>
      <c r="X118" s="3">
        <f>VLOOKUP(U16W[[#This Row],[posdual]],pointstable[],2,FALSE)</f>
        <v>0</v>
      </c>
    </row>
    <row r="119" spans="1:24" x14ac:dyDescent="0.3">
      <c r="B119" s="3"/>
      <c r="C119" s="3"/>
      <c r="D119" s="3"/>
      <c r="E119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19" s="3">
        <f>SUM(U16W[[#This Row],[pts5191]],U16W[[#This Row],[pts5192]],U16W[[#This Row],[pts5193]])</f>
        <v>0</v>
      </c>
      <c r="G119">
        <f>IFERROR(VLOOKUP(U16W[[#This Row],[Card]],results5132[],3,FALSE),999)</f>
        <v>999</v>
      </c>
      <c r="H119">
        <f>VLOOKUP(U16W[[#This Row],[pos5132]],pointstable[],2,FALSE)</f>
        <v>0</v>
      </c>
      <c r="I119" s="3">
        <f>IFERROR(VLOOKUP(U16W[[#This Row],[Card]],results5133[],3,FALSE),999)</f>
        <v>999</v>
      </c>
      <c r="J119" s="3">
        <f>VLOOKUP(U16W[[#This Row],[pos5133]],pointstable[],2,FALSE)</f>
        <v>0</v>
      </c>
      <c r="K119" s="3">
        <f>IFERROR(VLOOKUP(U16W[[#This Row],[Card]],results5134[],3,FALSE),999)</f>
        <v>999</v>
      </c>
      <c r="L119" s="3">
        <f>VLOOKUP(U16W[[#This Row],[pos5134]],pointstable[],2,FALSE)</f>
        <v>0</v>
      </c>
      <c r="M119" s="3">
        <f>IFERROR(VLOOKUP(U16W[[#This Row],[Card]],results5135[],3,FALSE),999)</f>
        <v>999</v>
      </c>
      <c r="N119" s="3">
        <f>VLOOKUP(U16W[[#This Row],[pos5135]],pointstable[],2,FALSE)</f>
        <v>0</v>
      </c>
      <c r="O119" s="3">
        <f>IFERROR(VLOOKUP(U16W[[#This Row],[Card]],results5136[],3,FALSE),999)</f>
        <v>999</v>
      </c>
      <c r="P119" s="3">
        <f>VLOOKUP(U16W[[#This Row],[pos5136]],pointstable[],2,FALSE)</f>
        <v>0</v>
      </c>
      <c r="Q119" s="3">
        <f>IFERROR(VLOOKUP(U16W[[#This Row],[Card]],results5191[],3,FALSE),999)</f>
        <v>999</v>
      </c>
      <c r="R119" s="3">
        <f>VLOOKUP(U16W[[#This Row],[pos5191]],pointstable[],2,FALSE)</f>
        <v>0</v>
      </c>
      <c r="S119" s="3">
        <f>IFERROR(VLOOKUP(U16W[[#This Row],[Card]],results5192[],3,FALSE),999)</f>
        <v>999</v>
      </c>
      <c r="T119" s="3">
        <f>VLOOKUP(U16W[[#This Row],[pos5192]],pointstable[],2,FALSE)</f>
        <v>0</v>
      </c>
      <c r="U119" s="3">
        <f>IFERROR(VLOOKUP(U16W[[#This Row],[Card]],results5193[],3,FALSE),999)</f>
        <v>999</v>
      </c>
      <c r="V119" s="3">
        <f>VLOOKUP(U16W[[#This Row],[pos5193]],pointstable[],2,FALSE)</f>
        <v>0</v>
      </c>
      <c r="W119" s="3">
        <f>IFERROR(VLOOKUP(U16W[[#This Row],[Card]],resultsdual[],3,FALSE),999)</f>
        <v>999</v>
      </c>
      <c r="X119" s="3">
        <f>VLOOKUP(U16W[[#This Row],[posdual]],pointstable[],2,FALSE)</f>
        <v>0</v>
      </c>
    </row>
    <row r="120" spans="1:24" x14ac:dyDescent="0.3">
      <c r="A120" s="17"/>
      <c r="B120" s="19"/>
      <c r="C120" s="19"/>
      <c r="D120" s="19"/>
      <c r="E120" s="3">
        <f>SUM(U16W[[#This Row],[pts5132]],U16W[[#This Row],[pts5133]],U16W[[#This Row],[pts5134]],U16W[[#This Row],[pts5135]],U16W[[#This Row],[pts5136]],U16W[[#This Row],[pts5191]],U16W[[#This Row],[pts5192]],U16W[[#This Row],[pts5193]],U16W[[#This Row],[ptsdual]])</f>
        <v>0</v>
      </c>
      <c r="F120" s="3">
        <f>SUM(U16W[[#This Row],[pts5191]],U16W[[#This Row],[pts5192]],U16W[[#This Row],[pts5193]])</f>
        <v>0</v>
      </c>
      <c r="G120">
        <f>IFERROR(VLOOKUP(U16W[[#This Row],[Card]],results5132[],3,FALSE),999)</f>
        <v>999</v>
      </c>
      <c r="H120">
        <f>VLOOKUP(U16W[[#This Row],[pos5132]],pointstable[],2,FALSE)</f>
        <v>0</v>
      </c>
      <c r="I120" s="3">
        <f>IFERROR(VLOOKUP(U16W[[#This Row],[Card]],results5133[],3,FALSE),999)</f>
        <v>999</v>
      </c>
      <c r="J120" s="3">
        <f>VLOOKUP(U16W[[#This Row],[pos5133]],pointstable[],2,FALSE)</f>
        <v>0</v>
      </c>
      <c r="K120" s="3">
        <f>IFERROR(VLOOKUP(U16W[[#This Row],[Card]],results5134[],3,FALSE),999)</f>
        <v>999</v>
      </c>
      <c r="L120" s="3">
        <f>VLOOKUP(U16W[[#This Row],[pos5134]],pointstable[],2,FALSE)</f>
        <v>0</v>
      </c>
      <c r="M120" s="3">
        <f>IFERROR(VLOOKUP(U16W[[#This Row],[Card]],results5135[],3,FALSE),999)</f>
        <v>999</v>
      </c>
      <c r="N120" s="3">
        <f>VLOOKUP(U16W[[#This Row],[pos5135]],pointstable[],2,FALSE)</f>
        <v>0</v>
      </c>
      <c r="O120" s="3">
        <f>IFERROR(VLOOKUP(U16W[[#This Row],[Card]],results5136[],3,FALSE),999)</f>
        <v>999</v>
      </c>
      <c r="P120" s="3">
        <f>VLOOKUP(U16W[[#This Row],[pos5136]],pointstable[],2,FALSE)</f>
        <v>0</v>
      </c>
      <c r="Q120" s="3">
        <f>IFERROR(VLOOKUP(U16W[[#This Row],[Card]],results5191[],3,FALSE),999)</f>
        <v>999</v>
      </c>
      <c r="R120" s="3">
        <f>VLOOKUP(U16W[[#This Row],[pos5191]],pointstable[],2,FALSE)</f>
        <v>0</v>
      </c>
      <c r="S120" s="3">
        <f>IFERROR(VLOOKUP(U16W[[#This Row],[Card]],results5192[],3,FALSE),999)</f>
        <v>999</v>
      </c>
      <c r="T120" s="3">
        <f>VLOOKUP(U16W[[#This Row],[pos5192]],pointstable[],2,FALSE)</f>
        <v>0</v>
      </c>
      <c r="U120" s="3">
        <f>IFERROR(VLOOKUP(U16W[[#This Row],[Card]],results5193[],3,FALSE),999)</f>
        <v>999</v>
      </c>
      <c r="V120" s="3">
        <f>VLOOKUP(U16W[[#This Row],[pos5193]],pointstable[],2,FALSE)</f>
        <v>0</v>
      </c>
      <c r="W120" s="3">
        <f>IFERROR(VLOOKUP(U16W[[#This Row],[Card]],resultsdual[],3,FALSE),999)</f>
        <v>999</v>
      </c>
      <c r="X120" s="3">
        <f>VLOOKUP(U16W[[#This Row],[posdual]],pointstable[],2,FALSE)</f>
        <v>0</v>
      </c>
    </row>
  </sheetData>
  <mergeCells count="9">
    <mergeCell ref="W1:X1"/>
    <mergeCell ref="U1:V1"/>
    <mergeCell ref="S1:T1"/>
    <mergeCell ref="Q1:R1"/>
    <mergeCell ref="G1:H1"/>
    <mergeCell ref="I1:J1"/>
    <mergeCell ref="K1:L1"/>
    <mergeCell ref="M1:N1"/>
    <mergeCell ref="O1:P1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2FE400-74FD-4C32-A8F4-0AD5DB83B5E7}">
  <dimension ref="A1:O66"/>
  <sheetViews>
    <sheetView workbookViewId="0">
      <selection activeCell="Q15" sqref="Q15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5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M1" s="15" t="s">
        <v>3</v>
      </c>
      <c r="N1" s="15" t="s">
        <v>32</v>
      </c>
      <c r="O1" s="15" t="s">
        <v>8</v>
      </c>
    </row>
    <row r="2" spans="1:15" x14ac:dyDescent="0.3">
      <c r="A2" s="8">
        <v>1</v>
      </c>
      <c r="B2" s="8">
        <v>77458</v>
      </c>
      <c r="C2" s="8">
        <v>5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1059</v>
      </c>
      <c r="I2" s="9" t="s">
        <v>1060</v>
      </c>
      <c r="J2" s="9" t="s">
        <v>1061</v>
      </c>
      <c r="K2" s="10">
        <v>0</v>
      </c>
      <c r="M2">
        <f t="shared" ref="M2:M33" si="0">B2</f>
        <v>77458</v>
      </c>
      <c r="N2">
        <f>IF(AND(A2&gt;0,A2&lt;999),IFERROR(VLOOKUP(results5193[[#This Row],[Card]],U16W[],1,FALSE),0),0)</f>
        <v>77458</v>
      </c>
      <c r="O2">
        <f t="shared" ref="O2:O33" si="1">A2</f>
        <v>1</v>
      </c>
    </row>
    <row r="3" spans="1:15" x14ac:dyDescent="0.3">
      <c r="A3" s="12">
        <v>2</v>
      </c>
      <c r="B3" s="12">
        <v>74601</v>
      </c>
      <c r="C3" s="12">
        <v>3</v>
      </c>
      <c r="D3" s="13" t="s">
        <v>87</v>
      </c>
      <c r="E3" s="13" t="s">
        <v>22</v>
      </c>
      <c r="F3" s="12">
        <v>2</v>
      </c>
      <c r="G3" s="13" t="s">
        <v>44</v>
      </c>
      <c r="H3" s="13" t="s">
        <v>1062</v>
      </c>
      <c r="I3" s="13" t="s">
        <v>1063</v>
      </c>
      <c r="J3" s="13" t="s">
        <v>1064</v>
      </c>
      <c r="K3" s="14">
        <v>15.55</v>
      </c>
      <c r="M3">
        <f t="shared" si="0"/>
        <v>74601</v>
      </c>
      <c r="N3">
        <f>IF(AND(A3&gt;0,A3&lt;999),IFERROR(VLOOKUP(results5193[[#This Row],[Card]],U16W[],1,FALSE),0),0)</f>
        <v>74601</v>
      </c>
      <c r="O3">
        <f t="shared" si="1"/>
        <v>2</v>
      </c>
    </row>
    <row r="4" spans="1:15" x14ac:dyDescent="0.3">
      <c r="A4" s="8">
        <v>3</v>
      </c>
      <c r="B4" s="8">
        <v>80540</v>
      </c>
      <c r="C4" s="8">
        <v>10</v>
      </c>
      <c r="D4" s="9" t="s">
        <v>175</v>
      </c>
      <c r="E4" s="9" t="s">
        <v>45</v>
      </c>
      <c r="F4" s="8">
        <v>3</v>
      </c>
      <c r="G4" s="9" t="s">
        <v>44</v>
      </c>
      <c r="H4" s="9" t="s">
        <v>1065</v>
      </c>
      <c r="I4" s="9" t="s">
        <v>1066</v>
      </c>
      <c r="J4" s="9" t="s">
        <v>1067</v>
      </c>
      <c r="K4" s="10">
        <v>38.299999999999997</v>
      </c>
      <c r="M4">
        <f t="shared" si="0"/>
        <v>80540</v>
      </c>
      <c r="N4">
        <f>IF(AND(A4&gt;0,A4&lt;999),IFERROR(VLOOKUP(results5193[[#This Row],[Card]],U16W[],1,FALSE),0),0)</f>
        <v>80540</v>
      </c>
      <c r="O4">
        <f t="shared" si="1"/>
        <v>3</v>
      </c>
    </row>
    <row r="5" spans="1:15" x14ac:dyDescent="0.3">
      <c r="A5" s="12">
        <v>4</v>
      </c>
      <c r="B5" s="12">
        <v>80507</v>
      </c>
      <c r="C5" s="12">
        <v>7</v>
      </c>
      <c r="D5" s="13" t="s">
        <v>74</v>
      </c>
      <c r="E5" s="13" t="s">
        <v>75</v>
      </c>
      <c r="F5" s="12">
        <v>3</v>
      </c>
      <c r="G5" s="13" t="s">
        <v>44</v>
      </c>
      <c r="H5" s="13" t="s">
        <v>1068</v>
      </c>
      <c r="I5" s="13" t="s">
        <v>1069</v>
      </c>
      <c r="J5" s="13" t="s">
        <v>1070</v>
      </c>
      <c r="K5" s="14">
        <v>39.25</v>
      </c>
      <c r="M5">
        <f t="shared" si="0"/>
        <v>80507</v>
      </c>
      <c r="N5">
        <f>IF(AND(A5&gt;0,A5&lt;999),IFERROR(VLOOKUP(results5193[[#This Row],[Card]],U16W[],1,FALSE),0),0)</f>
        <v>80507</v>
      </c>
      <c r="O5">
        <f t="shared" si="1"/>
        <v>4</v>
      </c>
    </row>
    <row r="6" spans="1:15" x14ac:dyDescent="0.3">
      <c r="A6" s="8">
        <v>5</v>
      </c>
      <c r="B6" s="8">
        <v>74602</v>
      </c>
      <c r="C6" s="8">
        <v>12</v>
      </c>
      <c r="D6" s="9" t="s">
        <v>69</v>
      </c>
      <c r="E6" s="9" t="s">
        <v>22</v>
      </c>
      <c r="F6" s="8">
        <v>2</v>
      </c>
      <c r="G6" s="9" t="s">
        <v>44</v>
      </c>
      <c r="H6" s="9" t="s">
        <v>1071</v>
      </c>
      <c r="I6" s="9" t="s">
        <v>1072</v>
      </c>
      <c r="J6" s="9" t="s">
        <v>1073</v>
      </c>
      <c r="K6" s="10">
        <v>40.76</v>
      </c>
      <c r="M6">
        <f t="shared" si="0"/>
        <v>74602</v>
      </c>
      <c r="N6">
        <f>IF(AND(A6&gt;0,A6&lt;999),IFERROR(VLOOKUP(results5193[[#This Row],[Card]],U16W[],1,FALSE),0),0)</f>
        <v>74602</v>
      </c>
      <c r="O6">
        <f t="shared" si="1"/>
        <v>5</v>
      </c>
    </row>
    <row r="7" spans="1:15" x14ac:dyDescent="0.3">
      <c r="A7" s="12">
        <v>5</v>
      </c>
      <c r="B7" s="12">
        <v>78814</v>
      </c>
      <c r="C7" s="12">
        <v>22</v>
      </c>
      <c r="D7" s="13" t="s">
        <v>73</v>
      </c>
      <c r="E7" s="13" t="s">
        <v>17</v>
      </c>
      <c r="F7" s="12">
        <v>3</v>
      </c>
      <c r="G7" s="13" t="s">
        <v>44</v>
      </c>
      <c r="H7" s="13" t="s">
        <v>1074</v>
      </c>
      <c r="I7" s="13" t="s">
        <v>1075</v>
      </c>
      <c r="J7" s="13" t="s">
        <v>1073</v>
      </c>
      <c r="K7" s="14">
        <v>40.76</v>
      </c>
      <c r="M7">
        <f t="shared" si="0"/>
        <v>78814</v>
      </c>
      <c r="N7">
        <f>IF(AND(A7&gt;0,A7&lt;999),IFERROR(VLOOKUP(results5193[[#This Row],[Card]],U16W[],1,FALSE),0),0)</f>
        <v>78814</v>
      </c>
      <c r="O7">
        <f t="shared" si="1"/>
        <v>5</v>
      </c>
    </row>
    <row r="8" spans="1:15" x14ac:dyDescent="0.3">
      <c r="A8" s="8">
        <v>7</v>
      </c>
      <c r="B8" s="8">
        <v>75361</v>
      </c>
      <c r="C8" s="8">
        <v>28</v>
      </c>
      <c r="D8" s="9" t="s">
        <v>67</v>
      </c>
      <c r="E8" s="9" t="s">
        <v>43</v>
      </c>
      <c r="F8" s="8">
        <v>2</v>
      </c>
      <c r="G8" s="9" t="s">
        <v>44</v>
      </c>
      <c r="H8" s="9" t="s">
        <v>1076</v>
      </c>
      <c r="I8" s="9" t="s">
        <v>1077</v>
      </c>
      <c r="J8" s="9" t="s">
        <v>1078</v>
      </c>
      <c r="K8" s="10">
        <v>42.66</v>
      </c>
      <c r="M8">
        <f t="shared" si="0"/>
        <v>75361</v>
      </c>
      <c r="N8">
        <f>IF(AND(A8&gt;0,A8&lt;999),IFERROR(VLOOKUP(results5193[[#This Row],[Card]],U16W[],1,FALSE),0),0)</f>
        <v>75361</v>
      </c>
      <c r="O8">
        <f t="shared" si="1"/>
        <v>7</v>
      </c>
    </row>
    <row r="9" spans="1:15" x14ac:dyDescent="0.3">
      <c r="A9" s="12">
        <v>8</v>
      </c>
      <c r="B9" s="12">
        <v>81174</v>
      </c>
      <c r="C9" s="12">
        <v>15</v>
      </c>
      <c r="D9" s="13" t="s">
        <v>106</v>
      </c>
      <c r="E9" s="13" t="s">
        <v>16</v>
      </c>
      <c r="F9" s="12">
        <v>3</v>
      </c>
      <c r="G9" s="13" t="s">
        <v>44</v>
      </c>
      <c r="H9" s="13" t="s">
        <v>1079</v>
      </c>
      <c r="I9" s="13" t="s">
        <v>1080</v>
      </c>
      <c r="J9" s="13" t="s">
        <v>1081</v>
      </c>
      <c r="K9" s="14">
        <v>43.04</v>
      </c>
      <c r="M9">
        <f t="shared" si="0"/>
        <v>81174</v>
      </c>
      <c r="N9">
        <f>IF(AND(A9&gt;0,A9&lt;999),IFERROR(VLOOKUP(results5193[[#This Row],[Card]],U16W[],1,FALSE),0),0)</f>
        <v>81174</v>
      </c>
      <c r="O9">
        <f t="shared" si="1"/>
        <v>8</v>
      </c>
    </row>
    <row r="10" spans="1:15" x14ac:dyDescent="0.3">
      <c r="A10" s="8">
        <v>9</v>
      </c>
      <c r="B10" s="8">
        <v>80548</v>
      </c>
      <c r="C10" s="8">
        <v>9</v>
      </c>
      <c r="D10" s="9" t="s">
        <v>108</v>
      </c>
      <c r="E10" s="9" t="s">
        <v>45</v>
      </c>
      <c r="F10" s="8">
        <v>2</v>
      </c>
      <c r="G10" s="9" t="s">
        <v>44</v>
      </c>
      <c r="H10" s="9" t="s">
        <v>1082</v>
      </c>
      <c r="I10" s="9" t="s">
        <v>1083</v>
      </c>
      <c r="J10" s="9" t="s">
        <v>1084</v>
      </c>
      <c r="K10" s="10">
        <v>43.7</v>
      </c>
      <c r="M10">
        <f t="shared" si="0"/>
        <v>80548</v>
      </c>
      <c r="N10">
        <f>IF(AND(A10&gt;0,A10&lt;999),IFERROR(VLOOKUP(results5193[[#This Row],[Card]],U16W[],1,FALSE),0),0)</f>
        <v>80548</v>
      </c>
      <c r="O10">
        <f t="shared" si="1"/>
        <v>9</v>
      </c>
    </row>
    <row r="11" spans="1:15" x14ac:dyDescent="0.3">
      <c r="A11" s="12">
        <v>10</v>
      </c>
      <c r="B11" s="12">
        <v>80543</v>
      </c>
      <c r="C11" s="12">
        <v>14</v>
      </c>
      <c r="D11" s="13" t="s">
        <v>113</v>
      </c>
      <c r="E11" s="13" t="s">
        <v>45</v>
      </c>
      <c r="F11" s="12">
        <v>2</v>
      </c>
      <c r="G11" s="13" t="s">
        <v>44</v>
      </c>
      <c r="H11" s="13" t="s">
        <v>1085</v>
      </c>
      <c r="I11" s="13" t="s">
        <v>1086</v>
      </c>
      <c r="J11" s="13" t="s">
        <v>1087</v>
      </c>
      <c r="K11" s="14">
        <v>45.5</v>
      </c>
      <c r="M11">
        <f t="shared" si="0"/>
        <v>80543</v>
      </c>
      <c r="N11">
        <f>IF(AND(A11&gt;0,A11&lt;999),IFERROR(VLOOKUP(results5193[[#This Row],[Card]],U16W[],1,FALSE),0),0)</f>
        <v>80543</v>
      </c>
      <c r="O11">
        <f t="shared" si="1"/>
        <v>10</v>
      </c>
    </row>
    <row r="12" spans="1:15" x14ac:dyDescent="0.3">
      <c r="A12" s="8">
        <v>11</v>
      </c>
      <c r="B12" s="8">
        <v>75556</v>
      </c>
      <c r="C12" s="8">
        <v>32</v>
      </c>
      <c r="D12" s="9" t="s">
        <v>119</v>
      </c>
      <c r="E12" s="9" t="s">
        <v>18</v>
      </c>
      <c r="F12" s="8">
        <v>2</v>
      </c>
      <c r="G12" s="9" t="s">
        <v>44</v>
      </c>
      <c r="H12" s="9" t="s">
        <v>1088</v>
      </c>
      <c r="I12" s="9" t="s">
        <v>1089</v>
      </c>
      <c r="J12" s="9" t="s">
        <v>1090</v>
      </c>
      <c r="K12" s="10">
        <v>48.73</v>
      </c>
      <c r="M12">
        <f t="shared" si="0"/>
        <v>75556</v>
      </c>
      <c r="N12">
        <f>IF(AND(A12&gt;0,A12&lt;999),IFERROR(VLOOKUP(results5193[[#This Row],[Card]],U16W[],1,FALSE),0),0)</f>
        <v>75556</v>
      </c>
      <c r="O12">
        <f t="shared" si="1"/>
        <v>11</v>
      </c>
    </row>
    <row r="13" spans="1:15" x14ac:dyDescent="0.3">
      <c r="A13" s="12">
        <v>12</v>
      </c>
      <c r="B13" s="12">
        <v>81176</v>
      </c>
      <c r="C13" s="12">
        <v>20</v>
      </c>
      <c r="D13" s="13" t="s">
        <v>71</v>
      </c>
      <c r="E13" s="13" t="s">
        <v>16</v>
      </c>
      <c r="F13" s="12">
        <v>3</v>
      </c>
      <c r="G13" s="13" t="s">
        <v>44</v>
      </c>
      <c r="H13" s="13" t="s">
        <v>1091</v>
      </c>
      <c r="I13" s="13" t="s">
        <v>1092</v>
      </c>
      <c r="J13" s="13" t="s">
        <v>1093</v>
      </c>
      <c r="K13" s="14">
        <v>52.61</v>
      </c>
      <c r="M13">
        <f t="shared" si="0"/>
        <v>81176</v>
      </c>
      <c r="N13">
        <f>IF(AND(A13&gt;0,A13&lt;999),IFERROR(VLOOKUP(results5193[[#This Row],[Card]],U16W[],1,FALSE),0),0)</f>
        <v>81176</v>
      </c>
      <c r="O13">
        <f t="shared" si="1"/>
        <v>12</v>
      </c>
    </row>
    <row r="14" spans="1:15" x14ac:dyDescent="0.3">
      <c r="A14" s="8">
        <v>13</v>
      </c>
      <c r="B14" s="8">
        <v>80845</v>
      </c>
      <c r="C14" s="8">
        <v>21</v>
      </c>
      <c r="D14" s="9" t="s">
        <v>77</v>
      </c>
      <c r="E14" s="9" t="s">
        <v>15</v>
      </c>
      <c r="F14" s="8">
        <v>3</v>
      </c>
      <c r="G14" s="9" t="s">
        <v>44</v>
      </c>
      <c r="H14" s="9" t="s">
        <v>1094</v>
      </c>
      <c r="I14" s="9" t="s">
        <v>1068</v>
      </c>
      <c r="J14" s="9" t="s">
        <v>1095</v>
      </c>
      <c r="K14" s="10">
        <v>55.84</v>
      </c>
      <c r="M14">
        <f t="shared" si="0"/>
        <v>80845</v>
      </c>
      <c r="N14">
        <f>IF(AND(A14&gt;0,A14&lt;999),IFERROR(VLOOKUP(results5193[[#This Row],[Card]],U16W[],1,FALSE),0),0)</f>
        <v>80845</v>
      </c>
      <c r="O14">
        <f t="shared" si="1"/>
        <v>13</v>
      </c>
    </row>
    <row r="15" spans="1:15" x14ac:dyDescent="0.3">
      <c r="A15" s="12">
        <v>14</v>
      </c>
      <c r="B15" s="12">
        <v>75524</v>
      </c>
      <c r="C15" s="12">
        <v>24</v>
      </c>
      <c r="D15" s="13" t="s">
        <v>160</v>
      </c>
      <c r="E15" s="13" t="s">
        <v>16</v>
      </c>
      <c r="F15" s="12">
        <v>2</v>
      </c>
      <c r="G15" s="13" t="s">
        <v>44</v>
      </c>
      <c r="H15" s="13" t="s">
        <v>548</v>
      </c>
      <c r="I15" s="13" t="s">
        <v>1096</v>
      </c>
      <c r="J15" s="13" t="s">
        <v>1097</v>
      </c>
      <c r="K15" s="14">
        <v>57.45</v>
      </c>
      <c r="M15">
        <f t="shared" si="0"/>
        <v>75524</v>
      </c>
      <c r="N15">
        <f>IF(AND(A15&gt;0,A15&lt;999),IFERROR(VLOOKUP(results5193[[#This Row],[Card]],U16W[],1,FALSE),0),0)</f>
        <v>75524</v>
      </c>
      <c r="O15">
        <f t="shared" si="1"/>
        <v>14</v>
      </c>
    </row>
    <row r="16" spans="1:15" x14ac:dyDescent="0.3">
      <c r="A16" s="8">
        <v>15</v>
      </c>
      <c r="B16" s="8">
        <v>78824</v>
      </c>
      <c r="C16" s="8">
        <v>27</v>
      </c>
      <c r="D16" s="9" t="s">
        <v>95</v>
      </c>
      <c r="E16" s="9" t="s">
        <v>45</v>
      </c>
      <c r="F16" s="8">
        <v>2</v>
      </c>
      <c r="G16" s="9" t="s">
        <v>44</v>
      </c>
      <c r="H16" s="9" t="s">
        <v>1098</v>
      </c>
      <c r="I16" s="9" t="s">
        <v>1099</v>
      </c>
      <c r="J16" s="9" t="s">
        <v>1100</v>
      </c>
      <c r="K16" s="10">
        <v>64.180000000000007</v>
      </c>
      <c r="M16">
        <f t="shared" si="0"/>
        <v>78824</v>
      </c>
      <c r="N16">
        <f>IF(AND(A16&gt;0,A16&lt;999),IFERROR(VLOOKUP(results5193[[#This Row],[Card]],U16W[],1,FALSE),0),0)</f>
        <v>78824</v>
      </c>
      <c r="O16">
        <f t="shared" si="1"/>
        <v>15</v>
      </c>
    </row>
    <row r="17" spans="1:15" x14ac:dyDescent="0.3">
      <c r="A17" s="12">
        <v>16</v>
      </c>
      <c r="B17" s="12">
        <v>74866</v>
      </c>
      <c r="C17" s="12">
        <v>13</v>
      </c>
      <c r="D17" s="13" t="s">
        <v>109</v>
      </c>
      <c r="E17" s="13" t="s">
        <v>43</v>
      </c>
      <c r="F17" s="12">
        <v>3</v>
      </c>
      <c r="G17" s="13" t="s">
        <v>44</v>
      </c>
      <c r="H17" s="13" t="s">
        <v>1101</v>
      </c>
      <c r="I17" s="13" t="s">
        <v>1102</v>
      </c>
      <c r="J17" s="13" t="s">
        <v>1103</v>
      </c>
      <c r="K17" s="14">
        <v>66.930000000000007</v>
      </c>
      <c r="M17">
        <f t="shared" si="0"/>
        <v>74866</v>
      </c>
      <c r="N17">
        <f>IF(AND(A17&gt;0,A17&lt;999),IFERROR(VLOOKUP(results5193[[#This Row],[Card]],U16W[],1,FALSE),0),0)</f>
        <v>74866</v>
      </c>
      <c r="O17">
        <f t="shared" si="1"/>
        <v>16</v>
      </c>
    </row>
    <row r="18" spans="1:15" x14ac:dyDescent="0.3">
      <c r="A18" s="8">
        <v>17</v>
      </c>
      <c r="B18" s="8">
        <v>80972</v>
      </c>
      <c r="C18" s="8">
        <v>41</v>
      </c>
      <c r="D18" s="9" t="s">
        <v>111</v>
      </c>
      <c r="E18" s="9" t="s">
        <v>19</v>
      </c>
      <c r="F18" s="8">
        <v>3</v>
      </c>
      <c r="G18" s="9" t="s">
        <v>44</v>
      </c>
      <c r="H18" s="9" t="s">
        <v>1104</v>
      </c>
      <c r="I18" s="9" t="s">
        <v>1105</v>
      </c>
      <c r="J18" s="9" t="s">
        <v>1106</v>
      </c>
      <c r="K18" s="10">
        <v>67.5</v>
      </c>
      <c r="M18">
        <f t="shared" si="0"/>
        <v>80972</v>
      </c>
      <c r="N18">
        <f>IF(AND(A18&gt;0,A18&lt;999),IFERROR(VLOOKUP(results5193[[#This Row],[Card]],U16W[],1,FALSE),0),0)</f>
        <v>80972</v>
      </c>
      <c r="O18">
        <f t="shared" si="1"/>
        <v>17</v>
      </c>
    </row>
    <row r="19" spans="1:15" x14ac:dyDescent="0.3">
      <c r="A19" s="12">
        <v>18</v>
      </c>
      <c r="B19" s="12">
        <v>80544</v>
      </c>
      <c r="C19" s="12">
        <v>23</v>
      </c>
      <c r="D19" s="13" t="s">
        <v>909</v>
      </c>
      <c r="E19" s="13" t="s">
        <v>45</v>
      </c>
      <c r="F19" s="12">
        <v>2</v>
      </c>
      <c r="G19" s="13" t="s">
        <v>44</v>
      </c>
      <c r="H19" s="13" t="s">
        <v>1107</v>
      </c>
      <c r="I19" s="13" t="s">
        <v>1108</v>
      </c>
      <c r="J19" s="13" t="s">
        <v>1109</v>
      </c>
      <c r="K19" s="14">
        <v>68.45</v>
      </c>
      <c r="M19">
        <f t="shared" si="0"/>
        <v>80544</v>
      </c>
      <c r="N19">
        <f>IF(AND(A19&gt;0,A19&lt;999),IFERROR(VLOOKUP(results5193[[#This Row],[Card]],U16W[],1,FALSE),0),0)</f>
        <v>80544</v>
      </c>
      <c r="O19">
        <f t="shared" si="1"/>
        <v>18</v>
      </c>
    </row>
    <row r="20" spans="1:15" x14ac:dyDescent="0.3">
      <c r="A20" s="8">
        <v>19</v>
      </c>
      <c r="B20" s="8">
        <v>76769</v>
      </c>
      <c r="C20" s="8">
        <v>38</v>
      </c>
      <c r="D20" s="9" t="s">
        <v>85</v>
      </c>
      <c r="E20" s="9" t="s">
        <v>17</v>
      </c>
      <c r="F20" s="8">
        <v>2</v>
      </c>
      <c r="G20" s="9" t="s">
        <v>44</v>
      </c>
      <c r="H20" s="9" t="s">
        <v>1110</v>
      </c>
      <c r="I20" s="9" t="s">
        <v>1111</v>
      </c>
      <c r="J20" s="9" t="s">
        <v>1112</v>
      </c>
      <c r="K20" s="10">
        <v>82</v>
      </c>
      <c r="M20">
        <f t="shared" si="0"/>
        <v>76769</v>
      </c>
      <c r="N20">
        <f>IF(AND(A20&gt;0,A20&lt;999),IFERROR(VLOOKUP(results5193[[#This Row],[Card]],U16W[],1,FALSE),0),0)</f>
        <v>76769</v>
      </c>
      <c r="O20">
        <f t="shared" si="1"/>
        <v>19</v>
      </c>
    </row>
    <row r="21" spans="1:15" x14ac:dyDescent="0.3">
      <c r="A21" s="12">
        <v>20</v>
      </c>
      <c r="B21" s="12">
        <v>81725</v>
      </c>
      <c r="C21" s="12">
        <v>30</v>
      </c>
      <c r="D21" s="13" t="s">
        <v>82</v>
      </c>
      <c r="E21" s="13" t="s">
        <v>15</v>
      </c>
      <c r="F21" s="12">
        <v>3</v>
      </c>
      <c r="G21" s="13" t="s">
        <v>44</v>
      </c>
      <c r="H21" s="13" t="s">
        <v>1113</v>
      </c>
      <c r="I21" s="13" t="s">
        <v>1091</v>
      </c>
      <c r="J21" s="13" t="s">
        <v>1114</v>
      </c>
      <c r="K21" s="14">
        <v>82.95</v>
      </c>
      <c r="M21">
        <f t="shared" si="0"/>
        <v>81725</v>
      </c>
      <c r="N21">
        <f>IF(AND(A21&gt;0,A21&lt;999),IFERROR(VLOOKUP(results5193[[#This Row],[Card]],U16W[],1,FALSE),0),0)</f>
        <v>81725</v>
      </c>
      <c r="O21">
        <f t="shared" si="1"/>
        <v>20</v>
      </c>
    </row>
    <row r="22" spans="1:15" x14ac:dyDescent="0.3">
      <c r="A22" s="8">
        <v>21</v>
      </c>
      <c r="B22" s="8">
        <v>82058</v>
      </c>
      <c r="C22" s="8">
        <v>19</v>
      </c>
      <c r="D22" s="9" t="s">
        <v>83</v>
      </c>
      <c r="E22" s="9" t="s">
        <v>14</v>
      </c>
      <c r="F22" s="8">
        <v>3</v>
      </c>
      <c r="G22" s="9" t="s">
        <v>44</v>
      </c>
      <c r="H22" s="9" t="s">
        <v>1115</v>
      </c>
      <c r="I22" s="9" t="s">
        <v>1116</v>
      </c>
      <c r="J22" s="9" t="s">
        <v>1117</v>
      </c>
      <c r="K22" s="10">
        <v>84.28</v>
      </c>
      <c r="M22">
        <f t="shared" si="0"/>
        <v>82058</v>
      </c>
      <c r="N22">
        <f>IF(AND(A22&gt;0,A22&lt;999),IFERROR(VLOOKUP(results5193[[#This Row],[Card]],U16W[],1,FALSE),0),0)</f>
        <v>82058</v>
      </c>
      <c r="O22">
        <f t="shared" si="1"/>
        <v>21</v>
      </c>
    </row>
    <row r="23" spans="1:15" x14ac:dyDescent="0.3">
      <c r="A23" s="12">
        <v>22</v>
      </c>
      <c r="B23" s="12">
        <v>84731</v>
      </c>
      <c r="C23" s="12">
        <v>26</v>
      </c>
      <c r="D23" s="13" t="s">
        <v>1029</v>
      </c>
      <c r="E23" s="13" t="s">
        <v>1030</v>
      </c>
      <c r="F23" s="12">
        <v>3</v>
      </c>
      <c r="G23" s="13" t="s">
        <v>44</v>
      </c>
      <c r="H23" s="13" t="s">
        <v>1118</v>
      </c>
      <c r="I23" s="13" t="s">
        <v>1119</v>
      </c>
      <c r="J23" s="13" t="s">
        <v>1120</v>
      </c>
      <c r="K23" s="14">
        <v>84.75</v>
      </c>
      <c r="M23">
        <f t="shared" si="0"/>
        <v>84731</v>
      </c>
      <c r="N23">
        <f>IF(AND(A23&gt;0,A23&lt;999),IFERROR(VLOOKUP(results5193[[#This Row],[Card]],U16W[],1,FALSE),0),0)</f>
        <v>84731</v>
      </c>
      <c r="O23">
        <f t="shared" si="1"/>
        <v>22</v>
      </c>
    </row>
    <row r="24" spans="1:15" x14ac:dyDescent="0.3">
      <c r="A24" s="8">
        <v>23</v>
      </c>
      <c r="B24" s="8">
        <v>77469</v>
      </c>
      <c r="C24" s="8">
        <v>31</v>
      </c>
      <c r="D24" s="9" t="s">
        <v>92</v>
      </c>
      <c r="E24" s="9" t="s">
        <v>17</v>
      </c>
      <c r="F24" s="8">
        <v>2</v>
      </c>
      <c r="G24" s="9" t="s">
        <v>44</v>
      </c>
      <c r="H24" s="9" t="s">
        <v>1121</v>
      </c>
      <c r="I24" s="9" t="s">
        <v>1122</v>
      </c>
      <c r="J24" s="9" t="s">
        <v>1123</v>
      </c>
      <c r="K24" s="10">
        <v>85.13</v>
      </c>
      <c r="M24">
        <f t="shared" si="0"/>
        <v>77469</v>
      </c>
      <c r="N24">
        <f>IF(AND(A24&gt;0,A24&lt;999),IFERROR(VLOOKUP(results5193[[#This Row],[Card]],U16W[],1,FALSE),0),0)</f>
        <v>77469</v>
      </c>
      <c r="O24">
        <f t="shared" si="1"/>
        <v>23</v>
      </c>
    </row>
    <row r="25" spans="1:15" x14ac:dyDescent="0.3">
      <c r="A25" s="12">
        <v>24</v>
      </c>
      <c r="B25" s="12">
        <v>80880</v>
      </c>
      <c r="C25" s="12">
        <v>33</v>
      </c>
      <c r="D25" s="13" t="s">
        <v>101</v>
      </c>
      <c r="E25" s="13" t="s">
        <v>14</v>
      </c>
      <c r="F25" s="12">
        <v>3</v>
      </c>
      <c r="G25" s="13" t="s">
        <v>44</v>
      </c>
      <c r="H25" s="13" t="s">
        <v>1124</v>
      </c>
      <c r="I25" s="13" t="s">
        <v>1125</v>
      </c>
      <c r="J25" s="13" t="s">
        <v>1126</v>
      </c>
      <c r="K25" s="14">
        <v>86.08</v>
      </c>
      <c r="M25">
        <f t="shared" si="0"/>
        <v>80880</v>
      </c>
      <c r="N25">
        <f>IF(AND(A25&gt;0,A25&lt;999),IFERROR(VLOOKUP(results5193[[#This Row],[Card]],U16W[],1,FALSE),0),0)</f>
        <v>80880</v>
      </c>
      <c r="O25">
        <f t="shared" si="1"/>
        <v>24</v>
      </c>
    </row>
    <row r="26" spans="1:15" x14ac:dyDescent="0.3">
      <c r="A26" s="8">
        <v>25</v>
      </c>
      <c r="B26" s="8">
        <v>77192</v>
      </c>
      <c r="C26" s="8">
        <v>29</v>
      </c>
      <c r="D26" s="9" t="s">
        <v>97</v>
      </c>
      <c r="E26" s="9" t="s">
        <v>20</v>
      </c>
      <c r="F26" s="8">
        <v>2</v>
      </c>
      <c r="G26" s="9" t="s">
        <v>44</v>
      </c>
      <c r="H26" s="9" t="s">
        <v>1127</v>
      </c>
      <c r="I26" s="9" t="s">
        <v>1128</v>
      </c>
      <c r="J26" s="9" t="s">
        <v>1129</v>
      </c>
      <c r="K26" s="10">
        <v>86.17</v>
      </c>
      <c r="M26">
        <f t="shared" si="0"/>
        <v>77192</v>
      </c>
      <c r="N26">
        <f>IF(AND(A26&gt;0,A26&lt;999),IFERROR(VLOOKUP(results5193[[#This Row],[Card]],U16W[],1,FALSE),0),0)</f>
        <v>77192</v>
      </c>
      <c r="O26">
        <f t="shared" si="1"/>
        <v>25</v>
      </c>
    </row>
    <row r="27" spans="1:15" x14ac:dyDescent="0.3">
      <c r="A27" s="12">
        <v>26</v>
      </c>
      <c r="B27" s="12">
        <v>85769</v>
      </c>
      <c r="C27" s="12">
        <v>37</v>
      </c>
      <c r="D27" s="13" t="s">
        <v>135</v>
      </c>
      <c r="E27" s="13" t="s">
        <v>14</v>
      </c>
      <c r="F27" s="12">
        <v>2</v>
      </c>
      <c r="G27" s="13" t="s">
        <v>44</v>
      </c>
      <c r="H27" s="13" t="s">
        <v>1130</v>
      </c>
      <c r="I27" s="13" t="s">
        <v>1131</v>
      </c>
      <c r="J27" s="13" t="s">
        <v>1132</v>
      </c>
      <c r="K27" s="14">
        <v>87.88</v>
      </c>
      <c r="M27">
        <f t="shared" si="0"/>
        <v>85769</v>
      </c>
      <c r="N27">
        <f>IF(AND(A27&gt;0,A27&lt;999),IFERROR(VLOOKUP(results5193[[#This Row],[Card]],U16W[],1,FALSE),0),0)</f>
        <v>85769</v>
      </c>
      <c r="O27">
        <f t="shared" si="1"/>
        <v>26</v>
      </c>
    </row>
    <row r="28" spans="1:15" x14ac:dyDescent="0.3">
      <c r="A28" s="8">
        <v>27</v>
      </c>
      <c r="B28" s="8">
        <v>77306</v>
      </c>
      <c r="C28" s="8">
        <v>35</v>
      </c>
      <c r="D28" s="9" t="s">
        <v>143</v>
      </c>
      <c r="E28" s="9" t="s">
        <v>50</v>
      </c>
      <c r="F28" s="8">
        <v>2</v>
      </c>
      <c r="G28" s="9" t="s">
        <v>44</v>
      </c>
      <c r="H28" s="9" t="s">
        <v>1107</v>
      </c>
      <c r="I28" s="9" t="s">
        <v>1133</v>
      </c>
      <c r="J28" s="9" t="s">
        <v>1134</v>
      </c>
      <c r="K28" s="10">
        <v>91.77</v>
      </c>
      <c r="M28">
        <f t="shared" si="0"/>
        <v>77306</v>
      </c>
      <c r="N28">
        <f>IF(AND(A28&gt;0,A28&lt;999),IFERROR(VLOOKUP(results5193[[#This Row],[Card]],U16W[],1,FALSE),0),0)</f>
        <v>77306</v>
      </c>
      <c r="O28">
        <f t="shared" si="1"/>
        <v>27</v>
      </c>
    </row>
    <row r="29" spans="1:15" x14ac:dyDescent="0.3">
      <c r="A29" s="12">
        <v>28</v>
      </c>
      <c r="B29" s="12">
        <v>76232</v>
      </c>
      <c r="C29" s="12">
        <v>43</v>
      </c>
      <c r="D29" s="13" t="s">
        <v>145</v>
      </c>
      <c r="E29" s="13" t="s">
        <v>15</v>
      </c>
      <c r="F29" s="12">
        <v>3</v>
      </c>
      <c r="G29" s="13" t="s">
        <v>44</v>
      </c>
      <c r="H29" s="13" t="s">
        <v>1135</v>
      </c>
      <c r="I29" s="13" t="s">
        <v>1136</v>
      </c>
      <c r="J29" s="13" t="s">
        <v>1137</v>
      </c>
      <c r="K29" s="14">
        <v>92.43</v>
      </c>
      <c r="M29">
        <f t="shared" si="0"/>
        <v>76232</v>
      </c>
      <c r="N29">
        <f>IF(AND(A29&gt;0,A29&lt;999),IFERROR(VLOOKUP(results5193[[#This Row],[Card]],U16W[],1,FALSE),0),0)</f>
        <v>76232</v>
      </c>
      <c r="O29">
        <f t="shared" si="1"/>
        <v>28</v>
      </c>
    </row>
    <row r="30" spans="1:15" x14ac:dyDescent="0.3">
      <c r="A30" s="8">
        <v>29</v>
      </c>
      <c r="B30" s="8">
        <v>70311</v>
      </c>
      <c r="C30" s="8">
        <v>8</v>
      </c>
      <c r="D30" s="9" t="s">
        <v>91</v>
      </c>
      <c r="E30" s="9" t="s">
        <v>52</v>
      </c>
      <c r="F30" s="8">
        <v>3</v>
      </c>
      <c r="G30" s="9" t="s">
        <v>44</v>
      </c>
      <c r="H30" s="9" t="s">
        <v>1138</v>
      </c>
      <c r="I30" s="9" t="s">
        <v>1139</v>
      </c>
      <c r="J30" s="9" t="s">
        <v>1140</v>
      </c>
      <c r="K30" s="10">
        <v>94.42</v>
      </c>
      <c r="M30">
        <f t="shared" si="0"/>
        <v>70311</v>
      </c>
      <c r="N30">
        <f>IF(AND(A30&gt;0,A30&lt;999),IFERROR(VLOOKUP(results5193[[#This Row],[Card]],U16W[],1,FALSE),0),0)</f>
        <v>70311</v>
      </c>
      <c r="O30">
        <f t="shared" si="1"/>
        <v>29</v>
      </c>
    </row>
    <row r="31" spans="1:15" x14ac:dyDescent="0.3">
      <c r="A31" s="12">
        <v>30</v>
      </c>
      <c r="B31" s="12">
        <v>77254</v>
      </c>
      <c r="C31" s="12">
        <v>47</v>
      </c>
      <c r="D31" s="13" t="s">
        <v>158</v>
      </c>
      <c r="E31" s="13" t="s">
        <v>50</v>
      </c>
      <c r="F31" s="12">
        <v>2</v>
      </c>
      <c r="G31" s="13" t="s">
        <v>44</v>
      </c>
      <c r="H31" s="13" t="s">
        <v>1141</v>
      </c>
      <c r="I31" s="13" t="s">
        <v>1142</v>
      </c>
      <c r="J31" s="13" t="s">
        <v>1143</v>
      </c>
      <c r="K31" s="14">
        <v>101.72</v>
      </c>
      <c r="M31">
        <f t="shared" si="0"/>
        <v>77254</v>
      </c>
      <c r="N31">
        <f>IF(AND(A31&gt;0,A31&lt;999),IFERROR(VLOOKUP(results5193[[#This Row],[Card]],U16W[],1,FALSE),0),0)</f>
        <v>77254</v>
      </c>
      <c r="O31">
        <f t="shared" si="1"/>
        <v>30</v>
      </c>
    </row>
    <row r="32" spans="1:15" x14ac:dyDescent="0.3">
      <c r="A32" s="8">
        <v>31</v>
      </c>
      <c r="B32" s="8">
        <v>78745</v>
      </c>
      <c r="C32" s="8">
        <v>2</v>
      </c>
      <c r="D32" s="9" t="s">
        <v>80</v>
      </c>
      <c r="E32" s="9" t="s">
        <v>37</v>
      </c>
      <c r="F32" s="8">
        <v>2</v>
      </c>
      <c r="G32" s="9" t="s">
        <v>44</v>
      </c>
      <c r="H32" s="9" t="s">
        <v>1144</v>
      </c>
      <c r="I32" s="9" t="s">
        <v>1145</v>
      </c>
      <c r="J32" s="9" t="s">
        <v>1146</v>
      </c>
      <c r="K32" s="10">
        <v>105.61</v>
      </c>
      <c r="M32">
        <f t="shared" si="0"/>
        <v>78745</v>
      </c>
      <c r="N32">
        <f>IF(AND(A32&gt;0,A32&lt;999),IFERROR(VLOOKUP(results5193[[#This Row],[Card]],U16W[],1,FALSE),0),0)</f>
        <v>78745</v>
      </c>
      <c r="O32">
        <f t="shared" si="1"/>
        <v>31</v>
      </c>
    </row>
    <row r="33" spans="1:15" x14ac:dyDescent="0.3">
      <c r="A33" s="12">
        <v>32</v>
      </c>
      <c r="B33" s="12">
        <v>80895</v>
      </c>
      <c r="C33" s="12">
        <v>55</v>
      </c>
      <c r="D33" s="13" t="s">
        <v>120</v>
      </c>
      <c r="E33" s="13" t="s">
        <v>17</v>
      </c>
      <c r="F33" s="12">
        <v>3</v>
      </c>
      <c r="G33" s="13" t="s">
        <v>44</v>
      </c>
      <c r="H33" s="13" t="s">
        <v>581</v>
      </c>
      <c r="I33" s="13" t="s">
        <v>549</v>
      </c>
      <c r="J33" s="13" t="s">
        <v>1147</v>
      </c>
      <c r="K33" s="14">
        <v>106.55</v>
      </c>
      <c r="M33">
        <f t="shared" si="0"/>
        <v>80895</v>
      </c>
      <c r="N33">
        <f>IF(AND(A33&gt;0,A33&lt;999),IFERROR(VLOOKUP(results5193[[#This Row],[Card]],U16W[],1,FALSE),0),0)</f>
        <v>80895</v>
      </c>
      <c r="O33">
        <f t="shared" si="1"/>
        <v>32</v>
      </c>
    </row>
    <row r="34" spans="1:15" x14ac:dyDescent="0.3">
      <c r="A34" s="8">
        <v>33</v>
      </c>
      <c r="B34" s="8">
        <v>80977</v>
      </c>
      <c r="C34" s="8">
        <v>46</v>
      </c>
      <c r="D34" s="9" t="s">
        <v>369</v>
      </c>
      <c r="E34" s="9" t="s">
        <v>19</v>
      </c>
      <c r="F34" s="8">
        <v>3</v>
      </c>
      <c r="G34" s="9" t="s">
        <v>44</v>
      </c>
      <c r="H34" s="9" t="s">
        <v>1148</v>
      </c>
      <c r="I34" s="9" t="s">
        <v>1149</v>
      </c>
      <c r="J34" s="9" t="s">
        <v>1150</v>
      </c>
      <c r="K34" s="10">
        <v>109.59</v>
      </c>
      <c r="M34">
        <f t="shared" ref="M34:M66" si="2">B34</f>
        <v>80977</v>
      </c>
      <c r="N34">
        <f>IF(AND(A34&gt;0,A34&lt;999),IFERROR(VLOOKUP(results5193[[#This Row],[Card]],U16W[],1,FALSE),0),0)</f>
        <v>80977</v>
      </c>
      <c r="O34">
        <f t="shared" ref="O34:O66" si="3">A34</f>
        <v>33</v>
      </c>
    </row>
    <row r="35" spans="1:15" x14ac:dyDescent="0.3">
      <c r="A35" s="12">
        <v>34</v>
      </c>
      <c r="B35" s="12">
        <v>74658</v>
      </c>
      <c r="C35" s="12">
        <v>51</v>
      </c>
      <c r="D35" s="13" t="s">
        <v>132</v>
      </c>
      <c r="E35" s="13" t="s">
        <v>14</v>
      </c>
      <c r="F35" s="12">
        <v>2</v>
      </c>
      <c r="G35" s="13" t="s">
        <v>44</v>
      </c>
      <c r="H35" s="13" t="s">
        <v>1151</v>
      </c>
      <c r="I35" s="13" t="s">
        <v>1152</v>
      </c>
      <c r="J35" s="13" t="s">
        <v>1153</v>
      </c>
      <c r="K35" s="14">
        <v>109.87</v>
      </c>
      <c r="M35">
        <f t="shared" si="2"/>
        <v>74658</v>
      </c>
      <c r="N35">
        <f>IF(AND(A35&gt;0,A35&lt;999),IFERROR(VLOOKUP(results5193[[#This Row],[Card]],U16W[],1,FALSE),0),0)</f>
        <v>74658</v>
      </c>
      <c r="O35">
        <f t="shared" si="3"/>
        <v>34</v>
      </c>
    </row>
    <row r="36" spans="1:15" x14ac:dyDescent="0.3">
      <c r="A36" s="8">
        <v>35</v>
      </c>
      <c r="B36" s="8">
        <v>80882</v>
      </c>
      <c r="C36" s="8">
        <v>54</v>
      </c>
      <c r="D36" s="9" t="s">
        <v>128</v>
      </c>
      <c r="E36" s="9" t="s">
        <v>14</v>
      </c>
      <c r="F36" s="8">
        <v>3</v>
      </c>
      <c r="G36" s="9" t="s">
        <v>44</v>
      </c>
      <c r="H36" s="9" t="s">
        <v>1154</v>
      </c>
      <c r="I36" s="9" t="s">
        <v>1155</v>
      </c>
      <c r="J36" s="9" t="s">
        <v>1156</v>
      </c>
      <c r="K36" s="10">
        <v>113.19</v>
      </c>
      <c r="M36">
        <f t="shared" si="2"/>
        <v>80882</v>
      </c>
      <c r="N36">
        <f>IF(AND(A36&gt;0,A36&lt;999),IFERROR(VLOOKUP(results5193[[#This Row],[Card]],U16W[],1,FALSE),0),0)</f>
        <v>80882</v>
      </c>
      <c r="O36">
        <f t="shared" si="3"/>
        <v>35</v>
      </c>
    </row>
    <row r="37" spans="1:15" x14ac:dyDescent="0.3">
      <c r="A37" s="12">
        <v>36</v>
      </c>
      <c r="B37" s="12">
        <v>80504</v>
      </c>
      <c r="C37" s="12">
        <v>18</v>
      </c>
      <c r="D37" s="13" t="s">
        <v>156</v>
      </c>
      <c r="E37" s="13" t="s">
        <v>75</v>
      </c>
      <c r="F37" s="12">
        <v>3</v>
      </c>
      <c r="G37" s="13" t="s">
        <v>44</v>
      </c>
      <c r="H37" s="13" t="s">
        <v>1154</v>
      </c>
      <c r="I37" s="13" t="s">
        <v>1157</v>
      </c>
      <c r="J37" s="13" t="s">
        <v>1158</v>
      </c>
      <c r="K37" s="14">
        <v>115.56</v>
      </c>
      <c r="M37">
        <f t="shared" si="2"/>
        <v>80504</v>
      </c>
      <c r="N37">
        <f>IF(AND(A37&gt;0,A37&lt;999),IFERROR(VLOOKUP(results5193[[#This Row],[Card]],U16W[],1,FALSE),0),0)</f>
        <v>80504</v>
      </c>
      <c r="O37">
        <f t="shared" si="3"/>
        <v>36</v>
      </c>
    </row>
    <row r="38" spans="1:15" x14ac:dyDescent="0.3">
      <c r="A38" s="8">
        <v>37</v>
      </c>
      <c r="B38" s="8">
        <v>77393</v>
      </c>
      <c r="C38" s="8">
        <v>34</v>
      </c>
      <c r="D38" s="9" t="s">
        <v>94</v>
      </c>
      <c r="E38" s="9" t="s">
        <v>20</v>
      </c>
      <c r="F38" s="8">
        <v>2</v>
      </c>
      <c r="G38" s="9" t="s">
        <v>44</v>
      </c>
      <c r="H38" s="9" t="s">
        <v>1159</v>
      </c>
      <c r="I38" s="9" t="s">
        <v>1160</v>
      </c>
      <c r="J38" s="9" t="s">
        <v>1161</v>
      </c>
      <c r="K38" s="10">
        <v>118.5</v>
      </c>
      <c r="M38">
        <f t="shared" si="2"/>
        <v>77393</v>
      </c>
      <c r="N38">
        <f>IF(AND(A38&gt;0,A38&lt;999),IFERROR(VLOOKUP(results5193[[#This Row],[Card]],U16W[],1,FALSE),0),0)</f>
        <v>77393</v>
      </c>
      <c r="O38">
        <f t="shared" si="3"/>
        <v>37</v>
      </c>
    </row>
    <row r="39" spans="1:15" x14ac:dyDescent="0.3">
      <c r="A39" s="12">
        <v>38</v>
      </c>
      <c r="B39" s="12">
        <v>81195</v>
      </c>
      <c r="C39" s="12">
        <v>58</v>
      </c>
      <c r="D39" s="13" t="s">
        <v>176</v>
      </c>
      <c r="E39" s="13" t="s">
        <v>17</v>
      </c>
      <c r="F39" s="12">
        <v>3</v>
      </c>
      <c r="G39" s="13" t="s">
        <v>44</v>
      </c>
      <c r="H39" s="13" t="s">
        <v>200</v>
      </c>
      <c r="I39" s="13" t="s">
        <v>1162</v>
      </c>
      <c r="J39" s="13" t="s">
        <v>1163</v>
      </c>
      <c r="K39" s="14">
        <v>118.78</v>
      </c>
      <c r="M39">
        <f t="shared" si="2"/>
        <v>81195</v>
      </c>
      <c r="N39">
        <f>IF(AND(A39&gt;0,A39&lt;999),IFERROR(VLOOKUP(results5193[[#This Row],[Card]],U16W[],1,FALSE),0),0)</f>
        <v>81195</v>
      </c>
      <c r="O39">
        <f t="shared" si="3"/>
        <v>38</v>
      </c>
    </row>
    <row r="40" spans="1:15" x14ac:dyDescent="0.3">
      <c r="A40" s="8">
        <v>39</v>
      </c>
      <c r="B40" s="8">
        <v>78607</v>
      </c>
      <c r="C40" s="8">
        <v>45</v>
      </c>
      <c r="D40" s="9" t="s">
        <v>122</v>
      </c>
      <c r="E40" s="9" t="s">
        <v>20</v>
      </c>
      <c r="F40" s="8">
        <v>2</v>
      </c>
      <c r="G40" s="9" t="s">
        <v>44</v>
      </c>
      <c r="H40" s="9" t="s">
        <v>1164</v>
      </c>
      <c r="I40" s="9" t="s">
        <v>1165</v>
      </c>
      <c r="J40" s="9" t="s">
        <v>1166</v>
      </c>
      <c r="K40" s="10">
        <v>119.26</v>
      </c>
      <c r="M40">
        <f t="shared" si="2"/>
        <v>78607</v>
      </c>
      <c r="N40">
        <f>IF(AND(A40&gt;0,A40&lt;999),IFERROR(VLOOKUP(results5193[[#This Row],[Card]],U16W[],1,FALSE),0),0)</f>
        <v>78607</v>
      </c>
      <c r="O40">
        <f t="shared" si="3"/>
        <v>39</v>
      </c>
    </row>
    <row r="41" spans="1:15" x14ac:dyDescent="0.3">
      <c r="A41" s="12">
        <v>40</v>
      </c>
      <c r="B41" s="12">
        <v>85771</v>
      </c>
      <c r="C41" s="12">
        <v>49</v>
      </c>
      <c r="D41" s="13" t="s">
        <v>134</v>
      </c>
      <c r="E41" s="13" t="s">
        <v>14</v>
      </c>
      <c r="F41" s="12">
        <v>2</v>
      </c>
      <c r="G41" s="13" t="s">
        <v>44</v>
      </c>
      <c r="H41" s="13" t="s">
        <v>1167</v>
      </c>
      <c r="I41" s="13" t="s">
        <v>1168</v>
      </c>
      <c r="J41" s="13" t="s">
        <v>1169</v>
      </c>
      <c r="K41" s="14">
        <v>121.06</v>
      </c>
      <c r="M41">
        <f t="shared" si="2"/>
        <v>85771</v>
      </c>
      <c r="N41">
        <f>IF(AND(A41&gt;0,A41&lt;999),IFERROR(VLOOKUP(results5193[[#This Row],[Card]],U16W[],1,FALSE),0),0)</f>
        <v>85771</v>
      </c>
      <c r="O41">
        <f t="shared" si="3"/>
        <v>40</v>
      </c>
    </row>
    <row r="42" spans="1:15" x14ac:dyDescent="0.3">
      <c r="A42" s="8">
        <v>41</v>
      </c>
      <c r="B42" s="8">
        <v>80911</v>
      </c>
      <c r="C42" s="8">
        <v>53</v>
      </c>
      <c r="D42" s="9" t="s">
        <v>152</v>
      </c>
      <c r="E42" s="9" t="s">
        <v>16</v>
      </c>
      <c r="F42" s="8">
        <v>3</v>
      </c>
      <c r="G42" s="9" t="s">
        <v>44</v>
      </c>
      <c r="H42" s="9" t="s">
        <v>200</v>
      </c>
      <c r="I42" s="9" t="s">
        <v>565</v>
      </c>
      <c r="J42" s="9" t="s">
        <v>1170</v>
      </c>
      <c r="K42" s="10">
        <v>121.25</v>
      </c>
      <c r="M42">
        <f t="shared" si="2"/>
        <v>80911</v>
      </c>
      <c r="N42">
        <f>IF(AND(A42&gt;0,A42&lt;999),IFERROR(VLOOKUP(results5193[[#This Row],[Card]],U16W[],1,FALSE),0),0)</f>
        <v>80911</v>
      </c>
      <c r="O42">
        <f t="shared" si="3"/>
        <v>41</v>
      </c>
    </row>
    <row r="43" spans="1:15" x14ac:dyDescent="0.3">
      <c r="A43" s="12">
        <v>42</v>
      </c>
      <c r="B43" s="12">
        <v>80959</v>
      </c>
      <c r="C43" s="12">
        <v>44</v>
      </c>
      <c r="D43" s="13" t="s">
        <v>130</v>
      </c>
      <c r="E43" s="13" t="s">
        <v>19</v>
      </c>
      <c r="F43" s="12">
        <v>3</v>
      </c>
      <c r="G43" s="13" t="s">
        <v>44</v>
      </c>
      <c r="H43" s="13" t="s">
        <v>707</v>
      </c>
      <c r="I43" s="13" t="s">
        <v>1171</v>
      </c>
      <c r="J43" s="13" t="s">
        <v>1172</v>
      </c>
      <c r="K43" s="14">
        <v>121.91</v>
      </c>
      <c r="M43">
        <f t="shared" si="2"/>
        <v>80959</v>
      </c>
      <c r="N43">
        <f>IF(AND(A43&gt;0,A43&lt;999),IFERROR(VLOOKUP(results5193[[#This Row],[Card]],U16W[],1,FALSE),0),0)</f>
        <v>80959</v>
      </c>
      <c r="O43">
        <f t="shared" si="3"/>
        <v>42</v>
      </c>
    </row>
    <row r="44" spans="1:15" x14ac:dyDescent="0.3">
      <c r="A44" s="8">
        <v>43</v>
      </c>
      <c r="B44" s="8">
        <v>82165</v>
      </c>
      <c r="C44" s="8">
        <v>4</v>
      </c>
      <c r="D44" s="9" t="s">
        <v>123</v>
      </c>
      <c r="E44" s="9" t="s">
        <v>49</v>
      </c>
      <c r="F44" s="8">
        <v>3</v>
      </c>
      <c r="G44" s="9" t="s">
        <v>44</v>
      </c>
      <c r="H44" s="9" t="s">
        <v>1173</v>
      </c>
      <c r="I44" s="9" t="s">
        <v>1174</v>
      </c>
      <c r="J44" s="9" t="s">
        <v>1175</v>
      </c>
      <c r="K44" s="10">
        <v>130.35</v>
      </c>
      <c r="M44">
        <f t="shared" si="2"/>
        <v>82165</v>
      </c>
      <c r="N44">
        <f>IF(AND(A44&gt;0,A44&lt;999),IFERROR(VLOOKUP(results5193[[#This Row],[Card]],U16W[],1,FALSE),0),0)</f>
        <v>82165</v>
      </c>
      <c r="O44">
        <f t="shared" si="3"/>
        <v>43</v>
      </c>
    </row>
    <row r="45" spans="1:15" x14ac:dyDescent="0.3">
      <c r="A45" s="12">
        <v>44</v>
      </c>
      <c r="B45" s="12">
        <v>78558</v>
      </c>
      <c r="C45" s="12">
        <v>42</v>
      </c>
      <c r="D45" s="13" t="s">
        <v>103</v>
      </c>
      <c r="E45" s="13" t="s">
        <v>14</v>
      </c>
      <c r="F45" s="12">
        <v>2</v>
      </c>
      <c r="G45" s="13" t="s">
        <v>44</v>
      </c>
      <c r="H45" s="13" t="s">
        <v>1176</v>
      </c>
      <c r="I45" s="13" t="s">
        <v>581</v>
      </c>
      <c r="J45" s="13" t="s">
        <v>1177</v>
      </c>
      <c r="K45" s="14">
        <v>132.81</v>
      </c>
      <c r="M45">
        <f t="shared" si="2"/>
        <v>78558</v>
      </c>
      <c r="N45">
        <f>IF(AND(A45&gt;0,A45&lt;999),IFERROR(VLOOKUP(results5193[[#This Row],[Card]],U16W[],1,FALSE),0),0)</f>
        <v>78558</v>
      </c>
      <c r="O45">
        <f t="shared" si="3"/>
        <v>44</v>
      </c>
    </row>
    <row r="46" spans="1:15" x14ac:dyDescent="0.3">
      <c r="A46" s="8">
        <v>45</v>
      </c>
      <c r="B46" s="8">
        <v>80883</v>
      </c>
      <c r="C46" s="8">
        <v>50</v>
      </c>
      <c r="D46" s="9" t="s">
        <v>104</v>
      </c>
      <c r="E46" s="9" t="s">
        <v>14</v>
      </c>
      <c r="F46" s="8">
        <v>3</v>
      </c>
      <c r="G46" s="9" t="s">
        <v>44</v>
      </c>
      <c r="H46" s="9" t="s">
        <v>210</v>
      </c>
      <c r="I46" s="9" t="s">
        <v>581</v>
      </c>
      <c r="J46" s="9" t="s">
        <v>1178</v>
      </c>
      <c r="K46" s="10">
        <v>139.35</v>
      </c>
      <c r="M46">
        <f t="shared" si="2"/>
        <v>80883</v>
      </c>
      <c r="N46">
        <f>IF(AND(A46&gt;0,A46&lt;999),IFERROR(VLOOKUP(results5193[[#This Row],[Card]],U16W[],1,FALSE),0),0)</f>
        <v>80883</v>
      </c>
      <c r="O46">
        <f t="shared" si="3"/>
        <v>45</v>
      </c>
    </row>
    <row r="47" spans="1:15" x14ac:dyDescent="0.3">
      <c r="A47" s="12">
        <v>46</v>
      </c>
      <c r="B47" s="12">
        <v>84697</v>
      </c>
      <c r="C47" s="12">
        <v>56</v>
      </c>
      <c r="D47" s="13" t="s">
        <v>166</v>
      </c>
      <c r="E47" s="13" t="s">
        <v>28</v>
      </c>
      <c r="F47" s="12">
        <v>3</v>
      </c>
      <c r="G47" s="13" t="s">
        <v>44</v>
      </c>
      <c r="H47" s="13" t="s">
        <v>1179</v>
      </c>
      <c r="I47" s="13" t="s">
        <v>204</v>
      </c>
      <c r="J47" s="13" t="s">
        <v>1180</v>
      </c>
      <c r="K47" s="14">
        <v>174.15</v>
      </c>
      <c r="M47">
        <f t="shared" si="2"/>
        <v>84697</v>
      </c>
      <c r="N47">
        <f>IF(AND(A47&gt;0,A47&lt;999),IFERROR(VLOOKUP(results5193[[#This Row],[Card]],U16W[],1,FALSE),0),0)</f>
        <v>84697</v>
      </c>
      <c r="O47">
        <f t="shared" si="3"/>
        <v>46</v>
      </c>
    </row>
    <row r="48" spans="1:15" x14ac:dyDescent="0.3">
      <c r="A48" s="8">
        <v>47</v>
      </c>
      <c r="B48" s="8">
        <v>77111</v>
      </c>
      <c r="C48" s="8">
        <v>52</v>
      </c>
      <c r="D48" s="9" t="s">
        <v>177</v>
      </c>
      <c r="E48" s="9" t="s">
        <v>50</v>
      </c>
      <c r="F48" s="8">
        <v>2</v>
      </c>
      <c r="G48" s="9" t="s">
        <v>44</v>
      </c>
      <c r="H48" s="9" t="s">
        <v>1181</v>
      </c>
      <c r="I48" s="9" t="s">
        <v>1182</v>
      </c>
      <c r="J48" s="9" t="s">
        <v>1183</v>
      </c>
      <c r="K48" s="10">
        <v>175.19</v>
      </c>
      <c r="M48">
        <f t="shared" si="2"/>
        <v>77111</v>
      </c>
      <c r="N48">
        <f>IF(AND(A48&gt;0,A48&lt;999),IFERROR(VLOOKUP(results5193[[#This Row],[Card]],U16W[],1,FALSE),0),0)</f>
        <v>77111</v>
      </c>
      <c r="O48">
        <f t="shared" si="3"/>
        <v>47</v>
      </c>
    </row>
    <row r="49" spans="1:15" x14ac:dyDescent="0.3">
      <c r="A49" s="12">
        <v>48</v>
      </c>
      <c r="B49" s="12">
        <v>80879</v>
      </c>
      <c r="C49" s="12">
        <v>61</v>
      </c>
      <c r="D49" s="13" t="s">
        <v>147</v>
      </c>
      <c r="E49" s="13" t="s">
        <v>14</v>
      </c>
      <c r="F49" s="12">
        <v>3</v>
      </c>
      <c r="G49" s="13" t="s">
        <v>44</v>
      </c>
      <c r="H49" s="13" t="s">
        <v>1184</v>
      </c>
      <c r="I49" s="13" t="s">
        <v>886</v>
      </c>
      <c r="J49" s="13" t="s">
        <v>1185</v>
      </c>
      <c r="K49" s="14">
        <v>183.82</v>
      </c>
      <c r="M49">
        <f t="shared" si="2"/>
        <v>80879</v>
      </c>
      <c r="N49">
        <f>IF(AND(A49&gt;0,A49&lt;999),IFERROR(VLOOKUP(results5193[[#This Row],[Card]],U16W[],1,FALSE),0),0)</f>
        <v>80879</v>
      </c>
      <c r="O49">
        <f t="shared" si="3"/>
        <v>48</v>
      </c>
    </row>
    <row r="50" spans="1:15" x14ac:dyDescent="0.3">
      <c r="A50" s="8">
        <v>49</v>
      </c>
      <c r="B50" s="8">
        <v>79092</v>
      </c>
      <c r="C50" s="8">
        <v>25</v>
      </c>
      <c r="D50" s="9" t="s">
        <v>174</v>
      </c>
      <c r="E50" s="9" t="s">
        <v>49</v>
      </c>
      <c r="F50" s="8">
        <v>2</v>
      </c>
      <c r="G50" s="9" t="s">
        <v>44</v>
      </c>
      <c r="H50" s="9" t="s">
        <v>1186</v>
      </c>
      <c r="I50" s="9" t="s">
        <v>1187</v>
      </c>
      <c r="J50" s="9" t="s">
        <v>1188</v>
      </c>
      <c r="K50" s="10">
        <v>197.28</v>
      </c>
      <c r="M50">
        <f t="shared" si="2"/>
        <v>79092</v>
      </c>
      <c r="N50">
        <f>IF(AND(A50&gt;0,A50&lt;999),IFERROR(VLOOKUP(results5193[[#This Row],[Card]],U16W[],1,FALSE),0),0)</f>
        <v>79092</v>
      </c>
      <c r="O50">
        <f t="shared" si="3"/>
        <v>49</v>
      </c>
    </row>
    <row r="51" spans="1:15" x14ac:dyDescent="0.3">
      <c r="A51" s="12">
        <v>50</v>
      </c>
      <c r="B51" s="12">
        <v>93432</v>
      </c>
      <c r="C51" s="12">
        <v>62</v>
      </c>
      <c r="D51" s="13" t="s">
        <v>162</v>
      </c>
      <c r="E51" s="13" t="s">
        <v>43</v>
      </c>
      <c r="F51" s="12">
        <v>3</v>
      </c>
      <c r="G51" s="13" t="s">
        <v>44</v>
      </c>
      <c r="H51" s="13" t="s">
        <v>911</v>
      </c>
      <c r="I51" s="13" t="s">
        <v>1189</v>
      </c>
      <c r="J51" s="13" t="s">
        <v>1190</v>
      </c>
      <c r="K51" s="14">
        <v>203.15</v>
      </c>
      <c r="M51">
        <f t="shared" si="2"/>
        <v>93432</v>
      </c>
      <c r="N51">
        <f>IF(AND(A51&gt;0,A51&lt;999),IFERROR(VLOOKUP(results5193[[#This Row],[Card]],U16W[],1,FALSE),0),0)</f>
        <v>93432</v>
      </c>
      <c r="O51">
        <f t="shared" si="3"/>
        <v>50</v>
      </c>
    </row>
    <row r="52" spans="1:15" x14ac:dyDescent="0.3">
      <c r="A52" s="8">
        <v>51</v>
      </c>
      <c r="B52" s="8">
        <v>81527</v>
      </c>
      <c r="C52" s="8">
        <v>59</v>
      </c>
      <c r="D52" s="9" t="s">
        <v>172</v>
      </c>
      <c r="E52" s="9" t="s">
        <v>50</v>
      </c>
      <c r="F52" s="8">
        <v>3</v>
      </c>
      <c r="G52" s="9" t="s">
        <v>44</v>
      </c>
      <c r="H52" s="9" t="s">
        <v>1191</v>
      </c>
      <c r="I52" s="9" t="s">
        <v>1192</v>
      </c>
      <c r="J52" s="9" t="s">
        <v>1193</v>
      </c>
      <c r="K52" s="10">
        <v>206.19</v>
      </c>
      <c r="M52">
        <f t="shared" si="2"/>
        <v>81527</v>
      </c>
      <c r="N52">
        <f>IF(AND(A52&gt;0,A52&lt;999),IFERROR(VLOOKUP(results5193[[#This Row],[Card]],U16W[],1,FALSE),0),0)</f>
        <v>81527</v>
      </c>
      <c r="O52">
        <f t="shared" si="3"/>
        <v>51</v>
      </c>
    </row>
    <row r="53" spans="1:15" x14ac:dyDescent="0.3">
      <c r="A53" s="12">
        <v>52</v>
      </c>
      <c r="B53" s="12">
        <v>85538</v>
      </c>
      <c r="C53" s="12">
        <v>66</v>
      </c>
      <c r="D53" s="13" t="s">
        <v>149</v>
      </c>
      <c r="E53" s="13" t="s">
        <v>28</v>
      </c>
      <c r="F53" s="12">
        <v>3</v>
      </c>
      <c r="G53" s="13" t="s">
        <v>44</v>
      </c>
      <c r="H53" s="13" t="s">
        <v>1194</v>
      </c>
      <c r="I53" s="13" t="s">
        <v>1195</v>
      </c>
      <c r="J53" s="13" t="s">
        <v>1196</v>
      </c>
      <c r="K53" s="14">
        <v>235.67</v>
      </c>
      <c r="M53">
        <f t="shared" si="2"/>
        <v>85538</v>
      </c>
      <c r="N53">
        <f>IF(AND(A53&gt;0,A53&lt;999),IFERROR(VLOOKUP(results5193[[#This Row],[Card]],U16W[],1,FALSE),0),0)</f>
        <v>85538</v>
      </c>
      <c r="O53">
        <f t="shared" si="3"/>
        <v>52</v>
      </c>
    </row>
    <row r="54" spans="1:15" x14ac:dyDescent="0.3">
      <c r="A54" s="8">
        <v>53</v>
      </c>
      <c r="B54" s="8">
        <v>80983</v>
      </c>
      <c r="C54" s="8">
        <v>39</v>
      </c>
      <c r="D54" s="9" t="s">
        <v>99</v>
      </c>
      <c r="E54" s="9" t="s">
        <v>19</v>
      </c>
      <c r="F54" s="8">
        <v>3</v>
      </c>
      <c r="G54" s="9" t="s">
        <v>44</v>
      </c>
      <c r="H54" s="9" t="s">
        <v>1197</v>
      </c>
      <c r="I54" s="9" t="s">
        <v>1198</v>
      </c>
      <c r="J54" s="9" t="s">
        <v>1199</v>
      </c>
      <c r="K54" s="10">
        <v>240.22</v>
      </c>
      <c r="M54">
        <f t="shared" si="2"/>
        <v>80983</v>
      </c>
      <c r="N54">
        <f>IF(AND(A54&gt;0,A54&lt;999),IFERROR(VLOOKUP(results5193[[#This Row],[Card]],U16W[],1,FALSE),0),0)</f>
        <v>80983</v>
      </c>
      <c r="O54">
        <f t="shared" si="3"/>
        <v>53</v>
      </c>
    </row>
    <row r="55" spans="1:15" x14ac:dyDescent="0.3">
      <c r="A55" s="12">
        <v>54</v>
      </c>
      <c r="B55" s="12">
        <v>77307</v>
      </c>
      <c r="C55" s="12">
        <v>60</v>
      </c>
      <c r="D55" s="13" t="s">
        <v>168</v>
      </c>
      <c r="E55" s="13" t="s">
        <v>50</v>
      </c>
      <c r="F55" s="12">
        <v>2</v>
      </c>
      <c r="G55" s="13" t="s">
        <v>44</v>
      </c>
      <c r="H55" s="13" t="s">
        <v>1194</v>
      </c>
      <c r="I55" s="13" t="s">
        <v>1200</v>
      </c>
      <c r="J55" s="13" t="s">
        <v>1201</v>
      </c>
      <c r="K55" s="14">
        <v>241.64</v>
      </c>
      <c r="M55">
        <f t="shared" si="2"/>
        <v>77307</v>
      </c>
      <c r="N55">
        <f>IF(AND(A55&gt;0,A55&lt;999),IFERROR(VLOOKUP(results5193[[#This Row],[Card]],U16W[],1,FALSE),0),0)</f>
        <v>77307</v>
      </c>
      <c r="O55">
        <f t="shared" si="3"/>
        <v>54</v>
      </c>
    </row>
    <row r="56" spans="1:15" x14ac:dyDescent="0.3">
      <c r="A56" s="8">
        <v>55</v>
      </c>
      <c r="B56" s="8">
        <v>80922</v>
      </c>
      <c r="C56" s="8">
        <v>64</v>
      </c>
      <c r="D56" s="9" t="s">
        <v>344</v>
      </c>
      <c r="E56" s="9" t="s">
        <v>28</v>
      </c>
      <c r="F56" s="8">
        <v>3</v>
      </c>
      <c r="G56" s="9" t="s">
        <v>44</v>
      </c>
      <c r="H56" s="9" t="s">
        <v>785</v>
      </c>
      <c r="I56" s="9" t="s">
        <v>1192</v>
      </c>
      <c r="J56" s="9" t="s">
        <v>1202</v>
      </c>
      <c r="K56" s="10">
        <v>274.54000000000002</v>
      </c>
      <c r="M56">
        <f t="shared" si="2"/>
        <v>80922</v>
      </c>
      <c r="N56">
        <f>IF(AND(A56&gt;0,A56&lt;999),IFERROR(VLOOKUP(results5193[[#This Row],[Card]],U16W[],1,FALSE),0),0)</f>
        <v>80922</v>
      </c>
      <c r="O56">
        <f t="shared" si="3"/>
        <v>55</v>
      </c>
    </row>
    <row r="57" spans="1:15" x14ac:dyDescent="0.3">
      <c r="A57" s="12">
        <v>56</v>
      </c>
      <c r="B57" s="12">
        <v>77351</v>
      </c>
      <c r="C57" s="12">
        <v>65</v>
      </c>
      <c r="D57" s="13" t="s">
        <v>170</v>
      </c>
      <c r="E57" s="13" t="s">
        <v>50</v>
      </c>
      <c r="F57" s="12">
        <v>3</v>
      </c>
      <c r="G57" s="13" t="s">
        <v>44</v>
      </c>
      <c r="H57" s="13" t="s">
        <v>1203</v>
      </c>
      <c r="I57" s="13" t="s">
        <v>1204</v>
      </c>
      <c r="J57" s="13" t="s">
        <v>1205</v>
      </c>
      <c r="K57" s="14">
        <v>296.06</v>
      </c>
      <c r="M57">
        <f t="shared" si="2"/>
        <v>77351</v>
      </c>
      <c r="N57">
        <f>IF(AND(A57&gt;0,A57&lt;999),IFERROR(VLOOKUP(results5193[[#This Row],[Card]],U16W[],1,FALSE),0),0)</f>
        <v>77351</v>
      </c>
      <c r="O57">
        <f t="shared" si="3"/>
        <v>56</v>
      </c>
    </row>
    <row r="58" spans="1:15" x14ac:dyDescent="0.3">
      <c r="A58" s="8">
        <v>57</v>
      </c>
      <c r="B58" s="8">
        <v>76043</v>
      </c>
      <c r="C58" s="8">
        <v>63</v>
      </c>
      <c r="D58" s="9" t="s">
        <v>164</v>
      </c>
      <c r="E58" s="9" t="s">
        <v>47</v>
      </c>
      <c r="F58" s="8">
        <v>3</v>
      </c>
      <c r="G58" s="9" t="s">
        <v>44</v>
      </c>
      <c r="H58" s="9" t="s">
        <v>1206</v>
      </c>
      <c r="I58" s="9" t="s">
        <v>984</v>
      </c>
      <c r="J58" s="9" t="s">
        <v>1207</v>
      </c>
      <c r="K58" s="10">
        <v>298.70999999999998</v>
      </c>
      <c r="M58">
        <f t="shared" si="2"/>
        <v>76043</v>
      </c>
      <c r="N58">
        <f>IF(AND(A58&gt;0,A58&lt;999),IFERROR(VLOOKUP(results5193[[#This Row],[Card]],U16W[],1,FALSE),0),0)</f>
        <v>76043</v>
      </c>
      <c r="O58">
        <f t="shared" si="3"/>
        <v>57</v>
      </c>
    </row>
    <row r="59" spans="1:15" x14ac:dyDescent="0.3">
      <c r="A59" s="12">
        <v>999</v>
      </c>
      <c r="B59" s="12">
        <v>80888</v>
      </c>
      <c r="C59" s="12">
        <v>6</v>
      </c>
      <c r="D59" s="13" t="s">
        <v>61</v>
      </c>
      <c r="E59" s="13" t="s">
        <v>43</v>
      </c>
      <c r="F59" s="12">
        <v>3</v>
      </c>
      <c r="G59" s="13" t="s">
        <v>44</v>
      </c>
      <c r="H59" s="13" t="s">
        <v>31</v>
      </c>
      <c r="I59" s="13"/>
      <c r="J59" s="13"/>
      <c r="K59" s="14">
        <v>0</v>
      </c>
      <c r="M59">
        <f t="shared" si="2"/>
        <v>80888</v>
      </c>
      <c r="N59">
        <f>IF(AND(A59&gt;0,A59&lt;999),IFERROR(VLOOKUP(results5193[[#This Row],[Card]],U16W[],1,FALSE),0),0)</f>
        <v>0</v>
      </c>
      <c r="O59">
        <f t="shared" si="3"/>
        <v>999</v>
      </c>
    </row>
    <row r="60" spans="1:15" x14ac:dyDescent="0.3">
      <c r="A60" s="8">
        <v>999</v>
      </c>
      <c r="B60" s="8">
        <v>74583</v>
      </c>
      <c r="C60" s="8">
        <v>11</v>
      </c>
      <c r="D60" s="9" t="s">
        <v>79</v>
      </c>
      <c r="E60" s="9" t="s">
        <v>43</v>
      </c>
      <c r="F60" s="8">
        <v>2</v>
      </c>
      <c r="G60" s="9" t="s">
        <v>44</v>
      </c>
      <c r="H60" s="9" t="s">
        <v>31</v>
      </c>
      <c r="I60" s="9"/>
      <c r="J60" s="9"/>
      <c r="K60" s="10">
        <v>0</v>
      </c>
      <c r="M60">
        <f t="shared" si="2"/>
        <v>74583</v>
      </c>
      <c r="N60">
        <f>IF(AND(A60&gt;0,A60&lt;999),IFERROR(VLOOKUP(results5193[[#This Row],[Card]],U16W[],1,FALSE),0),0)</f>
        <v>0</v>
      </c>
      <c r="O60">
        <f t="shared" si="3"/>
        <v>999</v>
      </c>
    </row>
    <row r="61" spans="1:15" x14ac:dyDescent="0.3">
      <c r="A61" s="12">
        <v>999</v>
      </c>
      <c r="B61" s="12">
        <v>80848</v>
      </c>
      <c r="C61" s="12">
        <v>17</v>
      </c>
      <c r="D61" s="13" t="s">
        <v>66</v>
      </c>
      <c r="E61" s="13" t="s">
        <v>15</v>
      </c>
      <c r="F61" s="12">
        <v>3</v>
      </c>
      <c r="G61" s="13" t="s">
        <v>44</v>
      </c>
      <c r="H61" s="13" t="s">
        <v>31</v>
      </c>
      <c r="I61" s="13"/>
      <c r="J61" s="13"/>
      <c r="K61" s="14">
        <v>0</v>
      </c>
      <c r="M61">
        <f t="shared" si="2"/>
        <v>80848</v>
      </c>
      <c r="N61">
        <f>IF(AND(A61&gt;0,A61&lt;999),IFERROR(VLOOKUP(results5193[[#This Row],[Card]],U16W[],1,FALSE),0),0)</f>
        <v>0</v>
      </c>
      <c r="O61">
        <f t="shared" si="3"/>
        <v>999</v>
      </c>
    </row>
    <row r="62" spans="1:15" x14ac:dyDescent="0.3">
      <c r="A62" s="8">
        <v>999</v>
      </c>
      <c r="B62" s="8">
        <v>81556</v>
      </c>
      <c r="C62" s="8">
        <v>16</v>
      </c>
      <c r="D62" s="9" t="s">
        <v>179</v>
      </c>
      <c r="E62" s="9" t="s">
        <v>19</v>
      </c>
      <c r="F62" s="8">
        <v>3</v>
      </c>
      <c r="G62" s="9" t="s">
        <v>44</v>
      </c>
      <c r="H62" s="9" t="s">
        <v>31</v>
      </c>
      <c r="I62" s="9"/>
      <c r="J62" s="9"/>
      <c r="K62" s="10">
        <v>0</v>
      </c>
      <c r="M62">
        <f t="shared" si="2"/>
        <v>81556</v>
      </c>
      <c r="N62">
        <f>IF(AND(A62&gt;0,A62&lt;999),IFERROR(VLOOKUP(results5193[[#This Row],[Card]],U16W[],1,FALSE),0),0)</f>
        <v>0</v>
      </c>
      <c r="O62">
        <f t="shared" si="3"/>
        <v>999</v>
      </c>
    </row>
    <row r="63" spans="1:15" x14ac:dyDescent="0.3">
      <c r="A63" s="12">
        <v>999</v>
      </c>
      <c r="B63" s="12">
        <v>74981</v>
      </c>
      <c r="C63" s="12">
        <v>36</v>
      </c>
      <c r="D63" s="13" t="s">
        <v>124</v>
      </c>
      <c r="E63" s="13" t="s">
        <v>22</v>
      </c>
      <c r="F63" s="12">
        <v>2</v>
      </c>
      <c r="G63" s="13" t="s">
        <v>44</v>
      </c>
      <c r="H63" s="13" t="s">
        <v>31</v>
      </c>
      <c r="I63" s="13"/>
      <c r="J63" s="13"/>
      <c r="K63" s="14">
        <v>0</v>
      </c>
      <c r="M63">
        <f t="shared" si="2"/>
        <v>74981</v>
      </c>
      <c r="N63">
        <f>IF(AND(A63&gt;0,A63&lt;999),IFERROR(VLOOKUP(results5193[[#This Row],[Card]],U16W[],1,FALSE),0),0)</f>
        <v>0</v>
      </c>
      <c r="O63">
        <f t="shared" si="3"/>
        <v>999</v>
      </c>
    </row>
    <row r="64" spans="1:15" x14ac:dyDescent="0.3">
      <c r="A64" s="8">
        <v>999</v>
      </c>
      <c r="B64" s="8">
        <v>80889</v>
      </c>
      <c r="C64" s="8">
        <v>40</v>
      </c>
      <c r="D64" s="9" t="s">
        <v>139</v>
      </c>
      <c r="E64" s="9" t="s">
        <v>17</v>
      </c>
      <c r="F64" s="8">
        <v>3</v>
      </c>
      <c r="G64" s="9" t="s">
        <v>44</v>
      </c>
      <c r="H64" s="9" t="s">
        <v>31</v>
      </c>
      <c r="I64" s="9"/>
      <c r="J64" s="9"/>
      <c r="K64" s="10">
        <v>0</v>
      </c>
      <c r="M64">
        <f t="shared" si="2"/>
        <v>80889</v>
      </c>
      <c r="N64">
        <f>IF(AND(A64&gt;0,A64&lt;999),IFERROR(VLOOKUP(results5193[[#This Row],[Card]],U16W[],1,FALSE),0),0)</f>
        <v>0</v>
      </c>
      <c r="O64">
        <f t="shared" si="3"/>
        <v>999</v>
      </c>
    </row>
    <row r="65" spans="1:15" x14ac:dyDescent="0.3">
      <c r="A65" s="12">
        <v>999</v>
      </c>
      <c r="B65" s="12">
        <v>82059</v>
      </c>
      <c r="C65" s="12">
        <v>48</v>
      </c>
      <c r="D65" s="13" t="s">
        <v>102</v>
      </c>
      <c r="E65" s="13" t="s">
        <v>14</v>
      </c>
      <c r="F65" s="12">
        <v>3</v>
      </c>
      <c r="G65" s="13" t="s">
        <v>44</v>
      </c>
      <c r="H65" s="13" t="s">
        <v>31</v>
      </c>
      <c r="I65" s="13"/>
      <c r="J65" s="13"/>
      <c r="K65" s="14">
        <v>0</v>
      </c>
      <c r="M65">
        <f t="shared" si="2"/>
        <v>82059</v>
      </c>
      <c r="N65">
        <f>IF(AND(A65&gt;0,A65&lt;999),IFERROR(VLOOKUP(results5193[[#This Row],[Card]],U16W[],1,FALSE),0),0)</f>
        <v>0</v>
      </c>
      <c r="O65">
        <f t="shared" si="3"/>
        <v>999</v>
      </c>
    </row>
    <row r="66" spans="1:15" x14ac:dyDescent="0.3">
      <c r="A66" s="21">
        <v>999</v>
      </c>
      <c r="B66" s="21">
        <v>76255</v>
      </c>
      <c r="C66" s="21">
        <v>57</v>
      </c>
      <c r="D66" s="22" t="s">
        <v>116</v>
      </c>
      <c r="E66" s="22" t="s">
        <v>14</v>
      </c>
      <c r="F66" s="21">
        <v>2</v>
      </c>
      <c r="G66" s="22" t="s">
        <v>44</v>
      </c>
      <c r="H66" s="22" t="s">
        <v>1208</v>
      </c>
      <c r="I66" s="22" t="s">
        <v>31</v>
      </c>
      <c r="J66" s="22"/>
      <c r="K66" s="23">
        <v>0</v>
      </c>
      <c r="M66">
        <f t="shared" si="2"/>
        <v>76255</v>
      </c>
      <c r="N66">
        <f>IF(AND(A66&gt;0,A66&lt;999),IFERROR(VLOOKUP(results5193[[#This Row],[Card]],U16W[],1,FALSE),0),0)</f>
        <v>0</v>
      </c>
      <c r="O66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342F29-B9EF-45EA-AB46-4807DA8B78B9}">
  <dimension ref="A1:N66"/>
  <sheetViews>
    <sheetView workbookViewId="0">
      <selection activeCell="J6" sqref="J6"/>
    </sheetView>
  </sheetViews>
  <sheetFormatPr defaultRowHeight="14.4" x14ac:dyDescent="0.3"/>
  <sheetData>
    <row r="1" spans="1:14" x14ac:dyDescent="0.3">
      <c r="A1" t="s">
        <v>9</v>
      </c>
      <c r="B1" t="s">
        <v>1211</v>
      </c>
      <c r="C1" t="s">
        <v>4</v>
      </c>
      <c r="D1" t="s">
        <v>5</v>
      </c>
      <c r="E1" t="s">
        <v>1212</v>
      </c>
      <c r="F1" t="s">
        <v>1213</v>
      </c>
      <c r="G1" t="s">
        <v>6</v>
      </c>
      <c r="H1" t="s">
        <v>1214</v>
      </c>
      <c r="I1" t="s">
        <v>1215</v>
      </c>
      <c r="J1" t="s">
        <v>8</v>
      </c>
      <c r="L1" t="s">
        <v>3</v>
      </c>
      <c r="M1" t="s">
        <v>32</v>
      </c>
      <c r="N1" t="s">
        <v>8</v>
      </c>
    </row>
    <row r="2" spans="1:14" x14ac:dyDescent="0.3">
      <c r="A2">
        <v>7</v>
      </c>
      <c r="B2">
        <v>77458</v>
      </c>
      <c r="C2" t="s">
        <v>1216</v>
      </c>
      <c r="D2" t="s">
        <v>16</v>
      </c>
      <c r="E2">
        <v>21.66</v>
      </c>
      <c r="F2">
        <v>21.55</v>
      </c>
      <c r="G2">
        <v>43.21</v>
      </c>
      <c r="H2">
        <v>1</v>
      </c>
      <c r="I2">
        <v>1</v>
      </c>
      <c r="J2" s="34">
        <v>1</v>
      </c>
      <c r="L2">
        <f t="shared" ref="L2:L65" si="0">B2</f>
        <v>77458</v>
      </c>
      <c r="N2">
        <f t="shared" ref="N2:N65" si="1">J2</f>
        <v>1</v>
      </c>
    </row>
    <row r="3" spans="1:14" x14ac:dyDescent="0.3">
      <c r="A3">
        <v>8</v>
      </c>
      <c r="B3">
        <v>74602</v>
      </c>
      <c r="C3" t="s">
        <v>1217</v>
      </c>
      <c r="D3" t="s">
        <v>22</v>
      </c>
      <c r="E3">
        <v>21.57</v>
      </c>
      <c r="F3">
        <v>22.08</v>
      </c>
      <c r="G3">
        <v>43.65</v>
      </c>
      <c r="H3">
        <v>4</v>
      </c>
      <c r="I3">
        <v>2</v>
      </c>
      <c r="J3" s="34">
        <v>2</v>
      </c>
      <c r="L3">
        <f t="shared" si="0"/>
        <v>74602</v>
      </c>
      <c r="N3">
        <f t="shared" si="1"/>
        <v>2</v>
      </c>
    </row>
    <row r="4" spans="1:14" x14ac:dyDescent="0.3">
      <c r="A4">
        <v>1</v>
      </c>
      <c r="B4">
        <v>74601</v>
      </c>
      <c r="C4" t="s">
        <v>1218</v>
      </c>
      <c r="D4" t="s">
        <v>22</v>
      </c>
      <c r="E4">
        <v>21.79</v>
      </c>
      <c r="F4">
        <v>22.17</v>
      </c>
      <c r="G4">
        <v>43.96</v>
      </c>
      <c r="H4">
        <v>2</v>
      </c>
      <c r="I4">
        <v>5</v>
      </c>
      <c r="J4" s="34">
        <v>5</v>
      </c>
      <c r="L4">
        <f t="shared" si="0"/>
        <v>74601</v>
      </c>
      <c r="N4">
        <f t="shared" si="1"/>
        <v>5</v>
      </c>
    </row>
    <row r="5" spans="1:14" x14ac:dyDescent="0.3">
      <c r="A5">
        <v>11</v>
      </c>
      <c r="B5">
        <v>70311</v>
      </c>
      <c r="C5" t="s">
        <v>91</v>
      </c>
      <c r="D5" t="s">
        <v>52</v>
      </c>
      <c r="E5">
        <v>22.07</v>
      </c>
      <c r="F5">
        <v>22.02</v>
      </c>
      <c r="G5">
        <v>44.09</v>
      </c>
      <c r="H5">
        <v>3</v>
      </c>
      <c r="I5">
        <v>4</v>
      </c>
      <c r="J5" s="34">
        <v>5</v>
      </c>
      <c r="L5">
        <f t="shared" si="0"/>
        <v>70311</v>
      </c>
      <c r="N5">
        <f t="shared" si="1"/>
        <v>5</v>
      </c>
    </row>
    <row r="6" spans="1:14" x14ac:dyDescent="0.3">
      <c r="A6">
        <v>13</v>
      </c>
      <c r="B6">
        <v>80540</v>
      </c>
      <c r="C6" t="s">
        <v>1219</v>
      </c>
      <c r="D6" t="s">
        <v>45</v>
      </c>
      <c r="E6">
        <v>22.69</v>
      </c>
      <c r="F6">
        <v>21.79</v>
      </c>
      <c r="G6">
        <v>44.48</v>
      </c>
      <c r="H6">
        <v>10</v>
      </c>
      <c r="I6">
        <v>3</v>
      </c>
      <c r="J6" s="34">
        <v>3</v>
      </c>
      <c r="L6">
        <f t="shared" si="0"/>
        <v>80540</v>
      </c>
      <c r="N6">
        <f t="shared" si="1"/>
        <v>3</v>
      </c>
    </row>
    <row r="7" spans="1:14" x14ac:dyDescent="0.3">
      <c r="A7">
        <v>24</v>
      </c>
      <c r="B7">
        <v>80845</v>
      </c>
      <c r="C7" t="s">
        <v>1220</v>
      </c>
      <c r="D7" t="s">
        <v>15</v>
      </c>
      <c r="E7">
        <v>22.36</v>
      </c>
      <c r="F7">
        <v>22.23</v>
      </c>
      <c r="G7">
        <v>44.59</v>
      </c>
      <c r="H7">
        <v>5</v>
      </c>
      <c r="I7">
        <v>7</v>
      </c>
      <c r="J7" s="34">
        <v>4</v>
      </c>
      <c r="L7">
        <f t="shared" si="0"/>
        <v>80845</v>
      </c>
      <c r="N7">
        <f t="shared" si="1"/>
        <v>4</v>
      </c>
    </row>
    <row r="8" spans="1:14" x14ac:dyDescent="0.3">
      <c r="A8">
        <v>6</v>
      </c>
      <c r="B8">
        <v>80888</v>
      </c>
      <c r="C8" t="s">
        <v>1221</v>
      </c>
      <c r="D8" t="s">
        <v>43</v>
      </c>
      <c r="E8">
        <v>22.66</v>
      </c>
      <c r="F8">
        <v>22.34</v>
      </c>
      <c r="G8">
        <v>45</v>
      </c>
      <c r="H8">
        <v>6</v>
      </c>
      <c r="I8">
        <v>9</v>
      </c>
      <c r="J8" s="34">
        <v>7</v>
      </c>
      <c r="L8">
        <f t="shared" si="0"/>
        <v>80888</v>
      </c>
      <c r="N8">
        <f t="shared" si="1"/>
        <v>7</v>
      </c>
    </row>
    <row r="9" spans="1:14" x14ac:dyDescent="0.3">
      <c r="A9">
        <v>26</v>
      </c>
      <c r="B9">
        <v>81176</v>
      </c>
      <c r="C9" t="s">
        <v>1222</v>
      </c>
      <c r="D9" t="s">
        <v>16</v>
      </c>
      <c r="E9">
        <v>22.26</v>
      </c>
      <c r="F9">
        <v>22.94</v>
      </c>
      <c r="G9">
        <v>45.2</v>
      </c>
      <c r="H9">
        <v>20</v>
      </c>
      <c r="I9">
        <v>6</v>
      </c>
      <c r="J9" s="34">
        <v>8</v>
      </c>
      <c r="L9">
        <f t="shared" si="0"/>
        <v>81176</v>
      </c>
      <c r="N9">
        <f t="shared" si="1"/>
        <v>8</v>
      </c>
    </row>
    <row r="10" spans="1:14" x14ac:dyDescent="0.3">
      <c r="A10">
        <v>21</v>
      </c>
      <c r="B10">
        <v>82058</v>
      </c>
      <c r="C10" t="s">
        <v>1223</v>
      </c>
      <c r="D10" t="s">
        <v>14</v>
      </c>
      <c r="E10">
        <v>22.69</v>
      </c>
      <c r="F10">
        <v>22.56</v>
      </c>
      <c r="G10">
        <v>45.25</v>
      </c>
      <c r="H10">
        <v>10</v>
      </c>
      <c r="I10">
        <v>8</v>
      </c>
      <c r="J10">
        <v>9</v>
      </c>
      <c r="L10">
        <f t="shared" si="0"/>
        <v>82058</v>
      </c>
      <c r="N10">
        <f t="shared" si="1"/>
        <v>9</v>
      </c>
    </row>
    <row r="11" spans="1:14" x14ac:dyDescent="0.3">
      <c r="A11">
        <v>19</v>
      </c>
      <c r="B11">
        <v>78814</v>
      </c>
      <c r="C11" t="s">
        <v>1224</v>
      </c>
      <c r="D11" t="s">
        <v>17</v>
      </c>
      <c r="E11">
        <v>22.63</v>
      </c>
      <c r="F11">
        <v>22.67</v>
      </c>
      <c r="G11">
        <v>45.3</v>
      </c>
      <c r="H11">
        <v>9</v>
      </c>
      <c r="I11">
        <v>10</v>
      </c>
      <c r="J11">
        <v>10</v>
      </c>
      <c r="L11">
        <f t="shared" si="0"/>
        <v>78814</v>
      </c>
      <c r="N11">
        <f t="shared" si="1"/>
        <v>10</v>
      </c>
    </row>
    <row r="12" spans="1:14" x14ac:dyDescent="0.3">
      <c r="A12">
        <v>5</v>
      </c>
      <c r="B12">
        <v>74583</v>
      </c>
      <c r="C12" t="s">
        <v>1225</v>
      </c>
      <c r="D12" t="s">
        <v>43</v>
      </c>
      <c r="E12">
        <v>22.58</v>
      </c>
      <c r="F12">
        <v>22.81</v>
      </c>
      <c r="G12">
        <v>45.39</v>
      </c>
      <c r="H12">
        <v>7</v>
      </c>
      <c r="I12">
        <v>14</v>
      </c>
      <c r="J12">
        <v>11</v>
      </c>
      <c r="L12">
        <f t="shared" si="0"/>
        <v>74583</v>
      </c>
      <c r="N12">
        <f t="shared" si="1"/>
        <v>11</v>
      </c>
    </row>
    <row r="13" spans="1:14" x14ac:dyDescent="0.3">
      <c r="A13">
        <v>22</v>
      </c>
      <c r="B13">
        <v>80848</v>
      </c>
      <c r="C13" t="s">
        <v>1226</v>
      </c>
      <c r="D13" t="s">
        <v>15</v>
      </c>
      <c r="E13">
        <v>22.75</v>
      </c>
      <c r="F13">
        <v>22.72</v>
      </c>
      <c r="G13">
        <v>45.47</v>
      </c>
      <c r="H13">
        <v>13</v>
      </c>
      <c r="I13">
        <v>13</v>
      </c>
      <c r="J13">
        <v>12</v>
      </c>
      <c r="L13">
        <f t="shared" si="0"/>
        <v>80848</v>
      </c>
      <c r="N13">
        <f t="shared" si="1"/>
        <v>12</v>
      </c>
    </row>
    <row r="14" spans="1:14" x14ac:dyDescent="0.3">
      <c r="A14">
        <v>27</v>
      </c>
      <c r="B14">
        <v>81556</v>
      </c>
      <c r="C14" t="s">
        <v>1227</v>
      </c>
      <c r="D14" t="s">
        <v>19</v>
      </c>
      <c r="E14">
        <v>22.69</v>
      </c>
      <c r="F14">
        <v>22.83</v>
      </c>
      <c r="G14">
        <v>45.52</v>
      </c>
      <c r="H14">
        <v>10</v>
      </c>
      <c r="I14">
        <v>15</v>
      </c>
      <c r="J14">
        <v>13</v>
      </c>
      <c r="L14">
        <f t="shared" si="0"/>
        <v>81556</v>
      </c>
      <c r="N14">
        <f t="shared" si="1"/>
        <v>13</v>
      </c>
    </row>
    <row r="15" spans="1:14" x14ac:dyDescent="0.3">
      <c r="A15">
        <v>32</v>
      </c>
      <c r="B15">
        <v>74981</v>
      </c>
      <c r="C15" t="s">
        <v>1228</v>
      </c>
      <c r="D15" t="s">
        <v>22</v>
      </c>
      <c r="E15">
        <v>22.74</v>
      </c>
      <c r="F15">
        <v>23</v>
      </c>
      <c r="G15">
        <v>45.74</v>
      </c>
      <c r="H15">
        <v>22</v>
      </c>
      <c r="I15">
        <v>12</v>
      </c>
      <c r="J15">
        <v>14</v>
      </c>
      <c r="L15">
        <f t="shared" si="0"/>
        <v>74981</v>
      </c>
      <c r="N15">
        <f t="shared" si="1"/>
        <v>14</v>
      </c>
    </row>
    <row r="16" spans="1:14" x14ac:dyDescent="0.3">
      <c r="A16">
        <v>10</v>
      </c>
      <c r="B16">
        <v>80548</v>
      </c>
      <c r="C16" t="s">
        <v>1229</v>
      </c>
      <c r="D16" t="s">
        <v>45</v>
      </c>
      <c r="E16">
        <v>22.94</v>
      </c>
      <c r="F16">
        <v>22.85</v>
      </c>
      <c r="G16">
        <v>45.79</v>
      </c>
      <c r="H16">
        <v>17</v>
      </c>
      <c r="I16">
        <v>18</v>
      </c>
      <c r="J16">
        <v>15</v>
      </c>
      <c r="L16">
        <f t="shared" si="0"/>
        <v>80548</v>
      </c>
      <c r="N16">
        <f t="shared" si="1"/>
        <v>15</v>
      </c>
    </row>
    <row r="17" spans="1:14" x14ac:dyDescent="0.3">
      <c r="A17">
        <v>9</v>
      </c>
      <c r="B17">
        <v>74866</v>
      </c>
      <c r="C17" t="s">
        <v>1230</v>
      </c>
      <c r="D17" t="s">
        <v>43</v>
      </c>
      <c r="E17">
        <v>22.92</v>
      </c>
      <c r="F17">
        <v>22.88</v>
      </c>
      <c r="G17">
        <v>45.8</v>
      </c>
      <c r="H17">
        <v>19</v>
      </c>
      <c r="I17">
        <v>17</v>
      </c>
      <c r="J17">
        <v>16</v>
      </c>
      <c r="L17">
        <f t="shared" si="0"/>
        <v>74866</v>
      </c>
      <c r="N17">
        <f t="shared" si="1"/>
        <v>16</v>
      </c>
    </row>
    <row r="18" spans="1:14" x14ac:dyDescent="0.3">
      <c r="A18">
        <v>35</v>
      </c>
      <c r="B18">
        <v>80880</v>
      </c>
      <c r="C18" t="s">
        <v>1231</v>
      </c>
      <c r="D18" t="s">
        <v>14</v>
      </c>
      <c r="E18">
        <v>22.79</v>
      </c>
      <c r="F18">
        <v>23.07</v>
      </c>
      <c r="G18">
        <v>45.86</v>
      </c>
      <c r="H18">
        <v>15</v>
      </c>
      <c r="I18">
        <v>19</v>
      </c>
      <c r="J18">
        <v>17</v>
      </c>
      <c r="L18">
        <f t="shared" si="0"/>
        <v>80880</v>
      </c>
      <c r="N18">
        <f t="shared" si="1"/>
        <v>17</v>
      </c>
    </row>
    <row r="19" spans="1:14" x14ac:dyDescent="0.3">
      <c r="A19">
        <v>2</v>
      </c>
      <c r="B19">
        <v>80543</v>
      </c>
      <c r="C19" t="s">
        <v>1232</v>
      </c>
      <c r="D19" t="s">
        <v>45</v>
      </c>
      <c r="E19">
        <v>23.19</v>
      </c>
      <c r="F19">
        <v>22.84</v>
      </c>
      <c r="G19">
        <v>46.03</v>
      </c>
      <c r="H19">
        <v>16</v>
      </c>
      <c r="I19">
        <v>23</v>
      </c>
      <c r="J19">
        <v>18</v>
      </c>
      <c r="L19">
        <f t="shared" si="0"/>
        <v>80543</v>
      </c>
      <c r="N19">
        <f t="shared" si="1"/>
        <v>18</v>
      </c>
    </row>
    <row r="20" spans="1:14" x14ac:dyDescent="0.3">
      <c r="A20">
        <v>23</v>
      </c>
      <c r="B20">
        <v>78824</v>
      </c>
      <c r="C20" t="s">
        <v>1233</v>
      </c>
      <c r="D20" t="s">
        <v>45</v>
      </c>
      <c r="E20">
        <v>22.89</v>
      </c>
      <c r="F20">
        <v>23.17</v>
      </c>
      <c r="G20">
        <v>46.06</v>
      </c>
      <c r="H20">
        <v>18</v>
      </c>
      <c r="I20">
        <v>22</v>
      </c>
      <c r="J20">
        <v>19</v>
      </c>
      <c r="L20">
        <f t="shared" si="0"/>
        <v>78824</v>
      </c>
      <c r="N20">
        <f t="shared" si="1"/>
        <v>19</v>
      </c>
    </row>
    <row r="21" spans="1:14" x14ac:dyDescent="0.3">
      <c r="A21">
        <v>20</v>
      </c>
      <c r="B21">
        <v>75524</v>
      </c>
      <c r="C21" t="s">
        <v>1234</v>
      </c>
      <c r="D21" t="s">
        <v>16</v>
      </c>
      <c r="E21">
        <v>22.86</v>
      </c>
      <c r="F21">
        <v>23.35</v>
      </c>
      <c r="G21">
        <v>46.21</v>
      </c>
      <c r="H21">
        <v>32</v>
      </c>
      <c r="I21">
        <v>16</v>
      </c>
      <c r="J21">
        <v>20</v>
      </c>
      <c r="L21">
        <f t="shared" si="0"/>
        <v>75524</v>
      </c>
      <c r="N21">
        <f t="shared" si="1"/>
        <v>20</v>
      </c>
    </row>
    <row r="22" spans="1:14" x14ac:dyDescent="0.3">
      <c r="A22">
        <v>28</v>
      </c>
      <c r="B22">
        <v>75556</v>
      </c>
      <c r="C22" t="s">
        <v>1235</v>
      </c>
      <c r="D22" t="s">
        <v>18</v>
      </c>
      <c r="E22">
        <v>23.07</v>
      </c>
      <c r="F22">
        <v>23.53</v>
      </c>
      <c r="G22">
        <v>46.6</v>
      </c>
      <c r="H22">
        <v>35</v>
      </c>
      <c r="I22">
        <v>19</v>
      </c>
      <c r="J22">
        <v>21</v>
      </c>
      <c r="L22">
        <f t="shared" si="0"/>
        <v>75556</v>
      </c>
      <c r="N22">
        <f t="shared" si="1"/>
        <v>21</v>
      </c>
    </row>
    <row r="23" spans="1:14" x14ac:dyDescent="0.3">
      <c r="A23">
        <v>4</v>
      </c>
      <c r="B23">
        <v>78745</v>
      </c>
      <c r="C23" t="s">
        <v>1236</v>
      </c>
      <c r="D23" t="s">
        <v>37</v>
      </c>
      <c r="E23">
        <v>23.15</v>
      </c>
      <c r="F23">
        <v>23.46</v>
      </c>
      <c r="G23">
        <v>46.61</v>
      </c>
      <c r="H23">
        <v>33</v>
      </c>
      <c r="I23">
        <v>21</v>
      </c>
      <c r="J23">
        <v>22</v>
      </c>
      <c r="L23">
        <f t="shared" si="0"/>
        <v>78745</v>
      </c>
      <c r="N23">
        <f t="shared" si="1"/>
        <v>22</v>
      </c>
    </row>
    <row r="24" spans="1:14" x14ac:dyDescent="0.3">
      <c r="A24">
        <v>16</v>
      </c>
      <c r="B24">
        <v>80544</v>
      </c>
      <c r="C24" t="s">
        <v>1237</v>
      </c>
      <c r="D24" t="s">
        <v>45</v>
      </c>
      <c r="E24">
        <v>24</v>
      </c>
      <c r="F24">
        <v>22.62</v>
      </c>
      <c r="G24">
        <v>46.62</v>
      </c>
      <c r="H24">
        <v>8</v>
      </c>
      <c r="I24">
        <v>33</v>
      </c>
      <c r="J24">
        <v>23</v>
      </c>
      <c r="L24">
        <f t="shared" si="0"/>
        <v>80544</v>
      </c>
      <c r="N24">
        <f t="shared" si="1"/>
        <v>23</v>
      </c>
    </row>
    <row r="25" spans="1:14" x14ac:dyDescent="0.3">
      <c r="A25">
        <v>34</v>
      </c>
      <c r="B25">
        <v>77192</v>
      </c>
      <c r="C25" t="s">
        <v>1238</v>
      </c>
      <c r="D25" t="s">
        <v>20</v>
      </c>
      <c r="E25">
        <v>23.49</v>
      </c>
      <c r="F25">
        <v>23.14</v>
      </c>
      <c r="G25">
        <v>46.63</v>
      </c>
      <c r="H25">
        <v>28</v>
      </c>
      <c r="I25">
        <v>26</v>
      </c>
      <c r="J25">
        <v>24</v>
      </c>
      <c r="L25">
        <f t="shared" si="0"/>
        <v>77192</v>
      </c>
      <c r="N25">
        <f t="shared" si="1"/>
        <v>24</v>
      </c>
    </row>
    <row r="26" spans="1:14" x14ac:dyDescent="0.3">
      <c r="A26">
        <v>40</v>
      </c>
      <c r="B26">
        <v>78558</v>
      </c>
      <c r="C26" t="s">
        <v>1239</v>
      </c>
      <c r="D26" t="s">
        <v>14</v>
      </c>
      <c r="E26">
        <v>23.29</v>
      </c>
      <c r="F26">
        <v>23.34</v>
      </c>
      <c r="G26">
        <v>46.63</v>
      </c>
      <c r="H26">
        <v>31</v>
      </c>
      <c r="I26">
        <v>25</v>
      </c>
      <c r="J26">
        <v>24</v>
      </c>
      <c r="L26">
        <f t="shared" si="0"/>
        <v>78558</v>
      </c>
      <c r="N26">
        <f t="shared" si="1"/>
        <v>24</v>
      </c>
    </row>
    <row r="27" spans="1:14" x14ac:dyDescent="0.3">
      <c r="A27">
        <v>33</v>
      </c>
      <c r="B27">
        <v>77306</v>
      </c>
      <c r="C27" t="s">
        <v>1240</v>
      </c>
      <c r="D27" t="s">
        <v>50</v>
      </c>
      <c r="E27">
        <v>23.24</v>
      </c>
      <c r="F27">
        <v>23.66</v>
      </c>
      <c r="G27">
        <v>46.9</v>
      </c>
      <c r="H27">
        <v>29</v>
      </c>
      <c r="I27">
        <v>27</v>
      </c>
      <c r="J27">
        <v>26</v>
      </c>
      <c r="L27">
        <f t="shared" si="0"/>
        <v>77306</v>
      </c>
      <c r="N27">
        <f t="shared" si="1"/>
        <v>26</v>
      </c>
    </row>
    <row r="28" spans="1:14" x14ac:dyDescent="0.3">
      <c r="A28">
        <v>57</v>
      </c>
      <c r="B28">
        <v>80882</v>
      </c>
      <c r="C28" t="s">
        <v>1241</v>
      </c>
      <c r="D28" t="s">
        <v>14</v>
      </c>
      <c r="E28">
        <v>23.04</v>
      </c>
      <c r="F28">
        <v>23.95</v>
      </c>
      <c r="G28">
        <v>46.99</v>
      </c>
      <c r="H28">
        <v>25</v>
      </c>
      <c r="I28">
        <v>32</v>
      </c>
      <c r="J28">
        <v>27</v>
      </c>
      <c r="L28">
        <f t="shared" si="0"/>
        <v>80882</v>
      </c>
      <c r="N28">
        <f t="shared" si="1"/>
        <v>27</v>
      </c>
    </row>
    <row r="29" spans="1:14" x14ac:dyDescent="0.3">
      <c r="A29">
        <v>3</v>
      </c>
      <c r="B29">
        <v>82165</v>
      </c>
      <c r="C29" t="s">
        <v>1242</v>
      </c>
      <c r="D29" t="s">
        <v>49</v>
      </c>
      <c r="E29">
        <v>23.52</v>
      </c>
      <c r="F29">
        <v>23.69</v>
      </c>
      <c r="G29">
        <v>47.21</v>
      </c>
      <c r="H29">
        <v>34</v>
      </c>
      <c r="I29">
        <v>28</v>
      </c>
      <c r="J29">
        <v>28</v>
      </c>
      <c r="L29">
        <f t="shared" si="0"/>
        <v>82165</v>
      </c>
      <c r="N29">
        <f t="shared" si="1"/>
        <v>28</v>
      </c>
    </row>
    <row r="30" spans="1:14" x14ac:dyDescent="0.3">
      <c r="A30">
        <v>43</v>
      </c>
      <c r="B30">
        <v>76232</v>
      </c>
      <c r="C30" t="s">
        <v>1243</v>
      </c>
      <c r="D30" t="s">
        <v>15</v>
      </c>
      <c r="E30">
        <v>22.75</v>
      </c>
      <c r="F30">
        <v>24.53</v>
      </c>
      <c r="G30">
        <v>47.28</v>
      </c>
      <c r="H30">
        <v>14</v>
      </c>
      <c r="I30">
        <v>37</v>
      </c>
      <c r="J30">
        <v>29</v>
      </c>
      <c r="L30">
        <f t="shared" si="0"/>
        <v>76232</v>
      </c>
      <c r="N30">
        <f t="shared" si="1"/>
        <v>29</v>
      </c>
    </row>
    <row r="31" spans="1:14" x14ac:dyDescent="0.3">
      <c r="A31">
        <v>39</v>
      </c>
      <c r="B31">
        <v>80889</v>
      </c>
      <c r="C31" t="s">
        <v>1244</v>
      </c>
      <c r="D31" t="s">
        <v>17</v>
      </c>
      <c r="E31">
        <v>23.68</v>
      </c>
      <c r="F31">
        <v>23.72</v>
      </c>
      <c r="G31">
        <v>47.4</v>
      </c>
      <c r="H31">
        <v>40</v>
      </c>
      <c r="I31">
        <v>29</v>
      </c>
      <c r="J31">
        <v>30</v>
      </c>
      <c r="L31">
        <f t="shared" si="0"/>
        <v>80889</v>
      </c>
      <c r="N31">
        <f t="shared" si="1"/>
        <v>30</v>
      </c>
    </row>
    <row r="32" spans="1:14" x14ac:dyDescent="0.3">
      <c r="A32">
        <v>25</v>
      </c>
      <c r="B32">
        <v>80504</v>
      </c>
      <c r="C32" t="s">
        <v>1245</v>
      </c>
      <c r="D32" t="s">
        <v>75</v>
      </c>
      <c r="E32">
        <v>23.57</v>
      </c>
      <c r="F32">
        <v>24.13</v>
      </c>
      <c r="G32">
        <v>47.7</v>
      </c>
      <c r="H32">
        <v>37</v>
      </c>
      <c r="I32">
        <v>35</v>
      </c>
      <c r="J32">
        <v>31</v>
      </c>
      <c r="L32">
        <f t="shared" si="0"/>
        <v>80504</v>
      </c>
      <c r="N32">
        <f t="shared" si="1"/>
        <v>31</v>
      </c>
    </row>
    <row r="33" spans="1:14" x14ac:dyDescent="0.3">
      <c r="A33">
        <v>30</v>
      </c>
      <c r="B33">
        <v>77393</v>
      </c>
      <c r="C33" t="s">
        <v>1246</v>
      </c>
      <c r="D33" t="s">
        <v>20</v>
      </c>
      <c r="E33">
        <v>24.15</v>
      </c>
      <c r="F33">
        <v>23.72</v>
      </c>
      <c r="G33">
        <v>47.87</v>
      </c>
      <c r="H33">
        <v>41</v>
      </c>
      <c r="I33">
        <v>36</v>
      </c>
      <c r="J33">
        <v>32</v>
      </c>
      <c r="L33">
        <f t="shared" si="0"/>
        <v>77393</v>
      </c>
      <c r="N33">
        <f t="shared" si="1"/>
        <v>32</v>
      </c>
    </row>
    <row r="34" spans="1:14" x14ac:dyDescent="0.3">
      <c r="A34">
        <v>47</v>
      </c>
      <c r="B34">
        <v>77111</v>
      </c>
      <c r="C34" t="s">
        <v>1247</v>
      </c>
      <c r="D34" t="s">
        <v>50</v>
      </c>
      <c r="E34">
        <v>24.14</v>
      </c>
      <c r="F34">
        <v>23.85</v>
      </c>
      <c r="G34">
        <v>47.99</v>
      </c>
      <c r="H34">
        <v>46</v>
      </c>
      <c r="I34">
        <v>31</v>
      </c>
      <c r="J34">
        <v>33</v>
      </c>
      <c r="L34">
        <f t="shared" si="0"/>
        <v>77111</v>
      </c>
      <c r="N34">
        <f t="shared" si="1"/>
        <v>33</v>
      </c>
    </row>
    <row r="35" spans="1:14" x14ac:dyDescent="0.3">
      <c r="A35">
        <v>18</v>
      </c>
      <c r="B35">
        <v>84731</v>
      </c>
      <c r="C35" t="s">
        <v>1248</v>
      </c>
      <c r="D35" t="s">
        <v>1030</v>
      </c>
      <c r="E35">
        <v>23.84</v>
      </c>
      <c r="F35">
        <v>24.48</v>
      </c>
      <c r="G35">
        <v>48.32</v>
      </c>
      <c r="H35">
        <v>48</v>
      </c>
      <c r="I35">
        <v>30</v>
      </c>
      <c r="J35">
        <v>34</v>
      </c>
      <c r="L35">
        <f t="shared" si="0"/>
        <v>84731</v>
      </c>
      <c r="N35">
        <f t="shared" si="1"/>
        <v>34</v>
      </c>
    </row>
    <row r="36" spans="1:14" x14ac:dyDescent="0.3">
      <c r="A36">
        <v>55</v>
      </c>
      <c r="B36">
        <v>80911</v>
      </c>
      <c r="C36" t="s">
        <v>1249</v>
      </c>
      <c r="D36" t="s">
        <v>16</v>
      </c>
      <c r="E36">
        <v>24.14</v>
      </c>
      <c r="F36">
        <v>24.71</v>
      </c>
      <c r="G36">
        <v>48.85</v>
      </c>
      <c r="H36">
        <v>46</v>
      </c>
      <c r="I36">
        <v>39</v>
      </c>
      <c r="J36">
        <v>35</v>
      </c>
      <c r="L36">
        <f t="shared" si="0"/>
        <v>80911</v>
      </c>
      <c r="N36">
        <f t="shared" si="1"/>
        <v>35</v>
      </c>
    </row>
    <row r="37" spans="1:14" x14ac:dyDescent="0.3">
      <c r="A37">
        <v>56</v>
      </c>
      <c r="B37">
        <v>81195</v>
      </c>
      <c r="C37" t="s">
        <v>1250</v>
      </c>
      <c r="D37" t="s">
        <v>17</v>
      </c>
      <c r="E37">
        <v>24.61</v>
      </c>
      <c r="F37">
        <v>25.38</v>
      </c>
      <c r="G37">
        <v>49.99</v>
      </c>
      <c r="H37">
        <v>52</v>
      </c>
      <c r="I37">
        <v>38</v>
      </c>
      <c r="J37">
        <v>36</v>
      </c>
      <c r="L37">
        <f t="shared" si="0"/>
        <v>81195</v>
      </c>
      <c r="N37">
        <f t="shared" si="1"/>
        <v>36</v>
      </c>
    </row>
    <row r="38" spans="1:14" x14ac:dyDescent="0.3">
      <c r="A38">
        <v>45</v>
      </c>
      <c r="B38">
        <v>82059</v>
      </c>
      <c r="C38" t="s">
        <v>1251</v>
      </c>
      <c r="D38" t="s">
        <v>14</v>
      </c>
      <c r="E38">
        <v>23.99</v>
      </c>
      <c r="F38">
        <v>26.39</v>
      </c>
      <c r="G38">
        <v>50.38</v>
      </c>
      <c r="H38">
        <v>44</v>
      </c>
      <c r="I38">
        <v>46</v>
      </c>
      <c r="J38">
        <v>38</v>
      </c>
      <c r="L38">
        <f t="shared" si="0"/>
        <v>82059</v>
      </c>
      <c r="N38">
        <f t="shared" si="1"/>
        <v>38</v>
      </c>
    </row>
    <row r="39" spans="1:14" x14ac:dyDescent="0.3">
      <c r="A39">
        <v>54</v>
      </c>
      <c r="B39">
        <v>84697</v>
      </c>
      <c r="C39" t="s">
        <v>166</v>
      </c>
      <c r="D39" t="s">
        <v>28</v>
      </c>
      <c r="E39">
        <v>24.94</v>
      </c>
      <c r="F39">
        <v>25.1</v>
      </c>
      <c r="G39">
        <v>50.04</v>
      </c>
      <c r="H39">
        <v>49</v>
      </c>
      <c r="I39">
        <v>40</v>
      </c>
      <c r="J39">
        <v>37</v>
      </c>
      <c r="L39">
        <f t="shared" si="0"/>
        <v>84697</v>
      </c>
      <c r="N39">
        <f t="shared" si="1"/>
        <v>37</v>
      </c>
    </row>
    <row r="40" spans="1:14" x14ac:dyDescent="0.3">
      <c r="A40">
        <v>62</v>
      </c>
      <c r="B40">
        <v>93432</v>
      </c>
      <c r="C40" t="s">
        <v>1252</v>
      </c>
      <c r="D40" t="s">
        <v>43</v>
      </c>
      <c r="E40">
        <v>25.07</v>
      </c>
      <c r="F40">
        <v>25.7</v>
      </c>
      <c r="G40">
        <v>50.77</v>
      </c>
      <c r="H40">
        <v>54</v>
      </c>
      <c r="I40">
        <v>41</v>
      </c>
      <c r="J40">
        <v>39</v>
      </c>
      <c r="L40">
        <f t="shared" si="0"/>
        <v>93432</v>
      </c>
      <c r="N40">
        <f t="shared" si="1"/>
        <v>39</v>
      </c>
    </row>
    <row r="41" spans="1:14" x14ac:dyDescent="0.3">
      <c r="A41">
        <v>65</v>
      </c>
      <c r="B41">
        <v>85538</v>
      </c>
      <c r="C41" t="s">
        <v>1253</v>
      </c>
      <c r="D41" t="s">
        <v>28</v>
      </c>
      <c r="E41">
        <v>25.4</v>
      </c>
      <c r="F41">
        <v>26.2</v>
      </c>
      <c r="G41">
        <v>51.6</v>
      </c>
      <c r="H41">
        <v>53</v>
      </c>
      <c r="I41">
        <v>43</v>
      </c>
      <c r="J41">
        <v>40</v>
      </c>
      <c r="L41">
        <f t="shared" si="0"/>
        <v>85538</v>
      </c>
      <c r="N41">
        <f t="shared" si="1"/>
        <v>40</v>
      </c>
    </row>
    <row r="42" spans="1:14" x14ac:dyDescent="0.3">
      <c r="A42">
        <v>63</v>
      </c>
      <c r="B42">
        <v>76043</v>
      </c>
      <c r="C42" t="s">
        <v>1254</v>
      </c>
      <c r="D42" t="s">
        <v>47</v>
      </c>
      <c r="E42">
        <v>23.64</v>
      </c>
      <c r="F42">
        <v>28.04</v>
      </c>
      <c r="G42">
        <v>51.68</v>
      </c>
      <c r="H42">
        <v>39</v>
      </c>
      <c r="I42">
        <v>48</v>
      </c>
      <c r="J42">
        <v>41</v>
      </c>
      <c r="L42">
        <f t="shared" si="0"/>
        <v>76043</v>
      </c>
      <c r="N42">
        <f t="shared" si="1"/>
        <v>41</v>
      </c>
    </row>
    <row r="43" spans="1:14" x14ac:dyDescent="0.3">
      <c r="A43">
        <v>59</v>
      </c>
      <c r="B43">
        <v>80879</v>
      </c>
      <c r="C43" t="s">
        <v>1255</v>
      </c>
      <c r="D43" t="s">
        <v>14</v>
      </c>
      <c r="E43">
        <v>25.36</v>
      </c>
      <c r="F43">
        <v>26.33</v>
      </c>
      <c r="G43">
        <v>51.69</v>
      </c>
      <c r="H43">
        <v>51</v>
      </c>
      <c r="I43">
        <v>44</v>
      </c>
      <c r="J43">
        <v>42</v>
      </c>
      <c r="L43">
        <f t="shared" si="0"/>
        <v>80879</v>
      </c>
      <c r="N43">
        <f t="shared" si="1"/>
        <v>42</v>
      </c>
    </row>
    <row r="44" spans="1:14" x14ac:dyDescent="0.3">
      <c r="A44">
        <v>17</v>
      </c>
      <c r="B44">
        <v>79092</v>
      </c>
      <c r="C44" t="s">
        <v>1256</v>
      </c>
      <c r="D44" t="s">
        <v>49</v>
      </c>
      <c r="E44">
        <v>25.7</v>
      </c>
      <c r="F44">
        <v>26.04</v>
      </c>
      <c r="G44">
        <v>51.74</v>
      </c>
      <c r="H44">
        <v>54</v>
      </c>
      <c r="I44">
        <v>42</v>
      </c>
      <c r="J44">
        <v>43</v>
      </c>
      <c r="L44">
        <f t="shared" si="0"/>
        <v>79092</v>
      </c>
      <c r="N44">
        <f t="shared" si="1"/>
        <v>43</v>
      </c>
    </row>
    <row r="45" spans="1:14" x14ac:dyDescent="0.3">
      <c r="A45">
        <v>61</v>
      </c>
      <c r="B45">
        <v>77351</v>
      </c>
      <c r="C45" t="s">
        <v>1257</v>
      </c>
      <c r="D45" t="s">
        <v>50</v>
      </c>
      <c r="E45">
        <v>25.87</v>
      </c>
      <c r="F45">
        <v>26.37</v>
      </c>
      <c r="G45">
        <v>52.24</v>
      </c>
      <c r="H45">
        <v>57</v>
      </c>
      <c r="I45">
        <v>45</v>
      </c>
      <c r="J45">
        <v>44</v>
      </c>
      <c r="L45">
        <f t="shared" si="0"/>
        <v>77351</v>
      </c>
      <c r="N45">
        <f t="shared" si="1"/>
        <v>44</v>
      </c>
    </row>
    <row r="46" spans="1:14" x14ac:dyDescent="0.3">
      <c r="A46">
        <v>60</v>
      </c>
      <c r="B46">
        <v>80922</v>
      </c>
      <c r="C46" t="s">
        <v>1258</v>
      </c>
      <c r="D46" t="s">
        <v>28</v>
      </c>
      <c r="E46">
        <v>26.59</v>
      </c>
      <c r="F46">
        <v>25.77</v>
      </c>
      <c r="G46">
        <v>52.36</v>
      </c>
      <c r="H46">
        <v>56</v>
      </c>
      <c r="I46">
        <v>47</v>
      </c>
      <c r="J46">
        <v>45</v>
      </c>
      <c r="L46">
        <f t="shared" si="0"/>
        <v>80922</v>
      </c>
      <c r="N46">
        <f t="shared" si="1"/>
        <v>45</v>
      </c>
    </row>
    <row r="47" spans="1:14" x14ac:dyDescent="0.3">
      <c r="A47">
        <v>58</v>
      </c>
      <c r="B47">
        <v>81527</v>
      </c>
      <c r="C47" t="s">
        <v>1259</v>
      </c>
      <c r="D47" t="s">
        <v>50</v>
      </c>
      <c r="E47">
        <v>28.94</v>
      </c>
      <c r="F47">
        <v>26.17</v>
      </c>
      <c r="G47">
        <v>55.11</v>
      </c>
      <c r="H47">
        <v>58</v>
      </c>
      <c r="I47">
        <v>49</v>
      </c>
      <c r="J47">
        <v>46</v>
      </c>
      <c r="L47">
        <f t="shared" si="0"/>
        <v>81527</v>
      </c>
      <c r="N47">
        <f t="shared" si="1"/>
        <v>46</v>
      </c>
    </row>
    <row r="48" spans="1:14" x14ac:dyDescent="0.3">
      <c r="A48">
        <v>12</v>
      </c>
      <c r="B48">
        <v>81174</v>
      </c>
      <c r="C48" t="s">
        <v>1260</v>
      </c>
      <c r="D48" t="s">
        <v>16</v>
      </c>
      <c r="E48" t="s">
        <v>31</v>
      </c>
      <c r="F48">
        <v>23</v>
      </c>
      <c r="H48">
        <v>22</v>
      </c>
      <c r="J48">
        <v>999</v>
      </c>
      <c r="L48">
        <f t="shared" si="0"/>
        <v>81174</v>
      </c>
      <c r="N48">
        <f t="shared" si="1"/>
        <v>999</v>
      </c>
    </row>
    <row r="49" spans="1:14" x14ac:dyDescent="0.3">
      <c r="A49">
        <v>14</v>
      </c>
      <c r="B49">
        <v>80507</v>
      </c>
      <c r="C49" t="s">
        <v>1261</v>
      </c>
      <c r="D49" t="s">
        <v>75</v>
      </c>
      <c r="E49" t="s">
        <v>31</v>
      </c>
      <c r="F49">
        <v>23</v>
      </c>
      <c r="H49">
        <v>22</v>
      </c>
      <c r="J49">
        <v>999</v>
      </c>
      <c r="L49">
        <f t="shared" si="0"/>
        <v>80507</v>
      </c>
      <c r="N49">
        <f t="shared" si="1"/>
        <v>999</v>
      </c>
    </row>
    <row r="50" spans="1:14" x14ac:dyDescent="0.3">
      <c r="A50">
        <v>15</v>
      </c>
      <c r="B50">
        <v>75361</v>
      </c>
      <c r="C50" t="s">
        <v>67</v>
      </c>
      <c r="D50" t="s">
        <v>43</v>
      </c>
      <c r="E50" t="s">
        <v>1262</v>
      </c>
      <c r="F50" t="s">
        <v>1262</v>
      </c>
      <c r="J50">
        <v>999</v>
      </c>
      <c r="L50">
        <f t="shared" si="0"/>
        <v>75361</v>
      </c>
      <c r="N50">
        <f t="shared" si="1"/>
        <v>999</v>
      </c>
    </row>
    <row r="51" spans="1:14" x14ac:dyDescent="0.3">
      <c r="A51">
        <v>29</v>
      </c>
      <c r="B51">
        <v>81725</v>
      </c>
      <c r="C51" t="s">
        <v>1263</v>
      </c>
      <c r="D51" t="s">
        <v>15</v>
      </c>
      <c r="E51" t="s">
        <v>31</v>
      </c>
      <c r="F51" t="s">
        <v>31</v>
      </c>
      <c r="J51">
        <v>999</v>
      </c>
      <c r="L51">
        <f t="shared" si="0"/>
        <v>81725</v>
      </c>
      <c r="N51">
        <f t="shared" si="1"/>
        <v>999</v>
      </c>
    </row>
    <row r="52" spans="1:14" x14ac:dyDescent="0.3">
      <c r="A52">
        <v>31</v>
      </c>
      <c r="B52">
        <v>77469</v>
      </c>
      <c r="C52" t="s">
        <v>1264</v>
      </c>
      <c r="D52" t="s">
        <v>17</v>
      </c>
      <c r="E52">
        <v>23.6</v>
      </c>
      <c r="F52" t="s">
        <v>31</v>
      </c>
      <c r="H52">
        <v>38</v>
      </c>
      <c r="J52">
        <v>999</v>
      </c>
      <c r="L52">
        <f t="shared" si="0"/>
        <v>77469</v>
      </c>
      <c r="N52">
        <f t="shared" si="1"/>
        <v>999</v>
      </c>
    </row>
    <row r="53" spans="1:14" x14ac:dyDescent="0.3">
      <c r="A53">
        <v>36</v>
      </c>
      <c r="B53">
        <v>80972</v>
      </c>
      <c r="C53" t="s">
        <v>1265</v>
      </c>
      <c r="D53" t="s">
        <v>19</v>
      </c>
      <c r="E53" t="s">
        <v>31</v>
      </c>
      <c r="F53" t="s">
        <v>31</v>
      </c>
      <c r="J53">
        <v>999</v>
      </c>
      <c r="L53">
        <f t="shared" si="0"/>
        <v>80972</v>
      </c>
      <c r="N53">
        <f t="shared" si="1"/>
        <v>999</v>
      </c>
    </row>
    <row r="54" spans="1:14" x14ac:dyDescent="0.3">
      <c r="A54">
        <v>37</v>
      </c>
      <c r="B54">
        <v>85769</v>
      </c>
      <c r="C54" t="s">
        <v>1266</v>
      </c>
      <c r="D54" t="s">
        <v>14</v>
      </c>
      <c r="E54">
        <v>22.96</v>
      </c>
      <c r="F54" t="s">
        <v>31</v>
      </c>
      <c r="H54">
        <v>21</v>
      </c>
      <c r="J54">
        <v>999</v>
      </c>
      <c r="L54">
        <f t="shared" si="0"/>
        <v>85769</v>
      </c>
      <c r="N54">
        <f t="shared" si="1"/>
        <v>999</v>
      </c>
    </row>
    <row r="55" spans="1:14" x14ac:dyDescent="0.3">
      <c r="A55">
        <v>38</v>
      </c>
      <c r="B55">
        <v>80959</v>
      </c>
      <c r="C55" t="s">
        <v>1267</v>
      </c>
      <c r="D55" t="s">
        <v>19</v>
      </c>
      <c r="E55" t="s">
        <v>31</v>
      </c>
      <c r="F55">
        <v>23.28</v>
      </c>
      <c r="H55">
        <v>30</v>
      </c>
      <c r="J55">
        <v>999</v>
      </c>
      <c r="L55">
        <f t="shared" si="0"/>
        <v>80959</v>
      </c>
      <c r="N55">
        <f t="shared" si="1"/>
        <v>999</v>
      </c>
    </row>
    <row r="56" spans="1:14" x14ac:dyDescent="0.3">
      <c r="A56">
        <v>41</v>
      </c>
      <c r="B56">
        <v>80983</v>
      </c>
      <c r="C56" t="s">
        <v>99</v>
      </c>
      <c r="D56" t="s">
        <v>19</v>
      </c>
      <c r="E56">
        <v>23.04</v>
      </c>
      <c r="F56" t="s">
        <v>1262</v>
      </c>
      <c r="H56">
        <v>25</v>
      </c>
      <c r="J56">
        <v>999</v>
      </c>
      <c r="L56">
        <f t="shared" si="0"/>
        <v>80983</v>
      </c>
      <c r="N56">
        <f t="shared" si="1"/>
        <v>999</v>
      </c>
    </row>
    <row r="57" spans="1:14" x14ac:dyDescent="0.3">
      <c r="A57">
        <v>42</v>
      </c>
      <c r="B57">
        <v>76769</v>
      </c>
      <c r="C57" t="s">
        <v>1268</v>
      </c>
      <c r="D57" t="s">
        <v>17</v>
      </c>
      <c r="E57">
        <v>22.67</v>
      </c>
      <c r="F57" t="s">
        <v>31</v>
      </c>
      <c r="I57">
        <v>10</v>
      </c>
      <c r="J57">
        <v>999</v>
      </c>
      <c r="L57">
        <f t="shared" si="0"/>
        <v>76769</v>
      </c>
      <c r="N57">
        <f t="shared" si="1"/>
        <v>999</v>
      </c>
    </row>
    <row r="58" spans="1:14" x14ac:dyDescent="0.3">
      <c r="A58">
        <v>44</v>
      </c>
      <c r="B58">
        <v>78607</v>
      </c>
      <c r="C58" t="s">
        <v>1269</v>
      </c>
      <c r="D58" t="s">
        <v>20</v>
      </c>
      <c r="E58" t="s">
        <v>31</v>
      </c>
      <c r="F58">
        <v>23.05</v>
      </c>
      <c r="H58">
        <v>27</v>
      </c>
      <c r="J58">
        <v>999</v>
      </c>
      <c r="L58">
        <f t="shared" si="0"/>
        <v>78607</v>
      </c>
      <c r="N58">
        <f t="shared" si="1"/>
        <v>999</v>
      </c>
    </row>
    <row r="59" spans="1:14" x14ac:dyDescent="0.3">
      <c r="A59">
        <v>46</v>
      </c>
      <c r="B59">
        <v>80883</v>
      </c>
      <c r="C59" t="s">
        <v>1270</v>
      </c>
      <c r="D59" t="s">
        <v>14</v>
      </c>
      <c r="E59" t="s">
        <v>31</v>
      </c>
      <c r="F59">
        <v>23.94</v>
      </c>
      <c r="H59">
        <v>43</v>
      </c>
      <c r="J59">
        <v>999</v>
      </c>
      <c r="L59">
        <f t="shared" si="0"/>
        <v>80883</v>
      </c>
      <c r="N59">
        <f t="shared" si="1"/>
        <v>999</v>
      </c>
    </row>
    <row r="60" spans="1:14" x14ac:dyDescent="0.3">
      <c r="A60">
        <v>48</v>
      </c>
      <c r="B60">
        <v>74658</v>
      </c>
      <c r="C60" t="s">
        <v>1271</v>
      </c>
      <c r="D60" t="s">
        <v>14</v>
      </c>
      <c r="E60" t="s">
        <v>31</v>
      </c>
      <c r="F60">
        <v>24.03</v>
      </c>
      <c r="H60">
        <v>45</v>
      </c>
      <c r="J60">
        <v>999</v>
      </c>
      <c r="L60">
        <f t="shared" si="0"/>
        <v>74658</v>
      </c>
      <c r="N60">
        <f t="shared" si="1"/>
        <v>999</v>
      </c>
    </row>
    <row r="61" spans="1:14" x14ac:dyDescent="0.3">
      <c r="A61">
        <v>49</v>
      </c>
      <c r="B61">
        <v>85771</v>
      </c>
      <c r="C61" t="s">
        <v>1272</v>
      </c>
      <c r="D61" t="s">
        <v>14</v>
      </c>
      <c r="E61" t="s">
        <v>31</v>
      </c>
      <c r="F61">
        <v>23.27</v>
      </c>
      <c r="I61">
        <v>24</v>
      </c>
      <c r="J61">
        <v>999</v>
      </c>
      <c r="L61">
        <f t="shared" si="0"/>
        <v>85771</v>
      </c>
      <c r="N61">
        <f t="shared" si="1"/>
        <v>999</v>
      </c>
    </row>
    <row r="62" spans="1:14" x14ac:dyDescent="0.3">
      <c r="A62">
        <v>50</v>
      </c>
      <c r="B62">
        <v>80977</v>
      </c>
      <c r="C62" t="s">
        <v>369</v>
      </c>
      <c r="D62" t="s">
        <v>19</v>
      </c>
      <c r="E62" t="s">
        <v>1262</v>
      </c>
      <c r="F62">
        <v>23.54</v>
      </c>
      <c r="H62">
        <v>36</v>
      </c>
      <c r="J62">
        <v>999</v>
      </c>
      <c r="L62">
        <f t="shared" si="0"/>
        <v>80977</v>
      </c>
      <c r="N62">
        <f t="shared" si="1"/>
        <v>999</v>
      </c>
    </row>
    <row r="63" spans="1:14" x14ac:dyDescent="0.3">
      <c r="A63">
        <v>51</v>
      </c>
      <c r="B63">
        <v>77254</v>
      </c>
      <c r="C63" t="s">
        <v>1273</v>
      </c>
      <c r="D63" t="s">
        <v>50</v>
      </c>
      <c r="E63" t="s">
        <v>31</v>
      </c>
      <c r="F63">
        <v>24.09</v>
      </c>
      <c r="I63">
        <v>34</v>
      </c>
      <c r="J63">
        <v>999</v>
      </c>
      <c r="L63">
        <f t="shared" si="0"/>
        <v>77254</v>
      </c>
      <c r="N63">
        <f t="shared" si="1"/>
        <v>999</v>
      </c>
    </row>
    <row r="64" spans="1:14" x14ac:dyDescent="0.3">
      <c r="A64">
        <v>52</v>
      </c>
      <c r="B64">
        <v>76255</v>
      </c>
      <c r="C64" t="s">
        <v>1274</v>
      </c>
      <c r="D64" t="s">
        <v>14</v>
      </c>
      <c r="E64" t="s">
        <v>31</v>
      </c>
      <c r="F64">
        <v>23.87</v>
      </c>
      <c r="H64">
        <v>42</v>
      </c>
      <c r="J64">
        <v>999</v>
      </c>
      <c r="L64">
        <f t="shared" si="0"/>
        <v>76255</v>
      </c>
      <c r="N64">
        <f t="shared" si="1"/>
        <v>999</v>
      </c>
    </row>
    <row r="65" spans="1:14" x14ac:dyDescent="0.3">
      <c r="A65">
        <v>53</v>
      </c>
      <c r="B65">
        <v>80895</v>
      </c>
      <c r="C65" t="s">
        <v>1275</v>
      </c>
      <c r="D65" t="s">
        <v>17</v>
      </c>
      <c r="E65" t="s">
        <v>31</v>
      </c>
      <c r="F65" t="s">
        <v>31</v>
      </c>
      <c r="J65">
        <v>999</v>
      </c>
      <c r="L65">
        <f t="shared" si="0"/>
        <v>80895</v>
      </c>
      <c r="N65">
        <f t="shared" si="1"/>
        <v>999</v>
      </c>
    </row>
    <row r="66" spans="1:14" x14ac:dyDescent="0.3">
      <c r="A66">
        <v>64</v>
      </c>
      <c r="B66">
        <v>77307</v>
      </c>
      <c r="C66" t="s">
        <v>1276</v>
      </c>
      <c r="D66" t="s">
        <v>50</v>
      </c>
      <c r="E66" t="s">
        <v>31</v>
      </c>
      <c r="F66">
        <v>25.16</v>
      </c>
      <c r="H66">
        <v>50</v>
      </c>
      <c r="J66">
        <v>999</v>
      </c>
      <c r="L66">
        <f t="shared" ref="L66:L98" si="2">B66</f>
        <v>77307</v>
      </c>
      <c r="N66">
        <f t="shared" ref="N66:N98" si="3">J66</f>
        <v>999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36EBC-3B14-4909-9D0E-C8B6E1078609}">
  <dimension ref="A1:B153"/>
  <sheetViews>
    <sheetView workbookViewId="0">
      <selection activeCell="B19" sqref="B19"/>
    </sheetView>
  </sheetViews>
  <sheetFormatPr defaultRowHeight="14.4" x14ac:dyDescent="0.3"/>
  <sheetData>
    <row r="1" spans="1:2" x14ac:dyDescent="0.3">
      <c r="A1" s="33" t="s">
        <v>0</v>
      </c>
      <c r="B1" s="33"/>
    </row>
    <row r="2" spans="1:2" x14ac:dyDescent="0.3">
      <c r="A2" t="s">
        <v>1</v>
      </c>
      <c r="B2" t="s">
        <v>2</v>
      </c>
    </row>
    <row r="3" spans="1:2" x14ac:dyDescent="0.3">
      <c r="A3" s="1">
        <v>0</v>
      </c>
      <c r="B3" s="2">
        <v>0</v>
      </c>
    </row>
    <row r="4" spans="1:2" x14ac:dyDescent="0.3">
      <c r="A4" s="1">
        <v>1</v>
      </c>
      <c r="B4" s="2">
        <v>500</v>
      </c>
    </row>
    <row r="5" spans="1:2" x14ac:dyDescent="0.3">
      <c r="A5" s="1">
        <v>2</v>
      </c>
      <c r="B5" s="2">
        <v>400</v>
      </c>
    </row>
    <row r="6" spans="1:2" x14ac:dyDescent="0.3">
      <c r="A6" s="1">
        <v>3</v>
      </c>
      <c r="B6" s="2">
        <v>300</v>
      </c>
    </row>
    <row r="7" spans="1:2" x14ac:dyDescent="0.3">
      <c r="A7" s="1">
        <v>4</v>
      </c>
      <c r="B7" s="2">
        <v>250</v>
      </c>
    </row>
    <row r="8" spans="1:2" x14ac:dyDescent="0.3">
      <c r="A8" s="1">
        <v>5</v>
      </c>
      <c r="B8" s="2">
        <v>225</v>
      </c>
    </row>
    <row r="9" spans="1:2" x14ac:dyDescent="0.3">
      <c r="A9" s="1">
        <v>6</v>
      </c>
      <c r="B9" s="2">
        <v>200</v>
      </c>
    </row>
    <row r="10" spans="1:2" x14ac:dyDescent="0.3">
      <c r="A10" s="1">
        <v>7</v>
      </c>
      <c r="B10" s="2">
        <v>180</v>
      </c>
    </row>
    <row r="11" spans="1:2" x14ac:dyDescent="0.3">
      <c r="A11" s="1">
        <v>8</v>
      </c>
      <c r="B11" s="2">
        <v>160</v>
      </c>
    </row>
    <row r="12" spans="1:2" x14ac:dyDescent="0.3">
      <c r="A12" s="1">
        <v>9</v>
      </c>
      <c r="B12" s="2">
        <v>145</v>
      </c>
    </row>
    <row r="13" spans="1:2" x14ac:dyDescent="0.3">
      <c r="A13" s="1">
        <v>10</v>
      </c>
      <c r="B13" s="2">
        <v>130</v>
      </c>
    </row>
    <row r="14" spans="1:2" x14ac:dyDescent="0.3">
      <c r="A14" s="1">
        <v>11</v>
      </c>
      <c r="B14" s="2">
        <v>120</v>
      </c>
    </row>
    <row r="15" spans="1:2" x14ac:dyDescent="0.3">
      <c r="A15" s="1">
        <v>12</v>
      </c>
      <c r="B15" s="2">
        <v>110</v>
      </c>
    </row>
    <row r="16" spans="1:2" x14ac:dyDescent="0.3">
      <c r="A16" s="1">
        <v>13</v>
      </c>
      <c r="B16" s="2">
        <v>100</v>
      </c>
    </row>
    <row r="17" spans="1:2" x14ac:dyDescent="0.3">
      <c r="A17" s="1">
        <v>14</v>
      </c>
      <c r="B17" s="2">
        <v>90</v>
      </c>
    </row>
    <row r="18" spans="1:2" x14ac:dyDescent="0.3">
      <c r="A18" s="1">
        <v>15</v>
      </c>
      <c r="B18" s="2">
        <v>80</v>
      </c>
    </row>
    <row r="19" spans="1:2" x14ac:dyDescent="0.3">
      <c r="A19" s="1">
        <v>16</v>
      </c>
      <c r="B19" s="2">
        <v>75</v>
      </c>
    </row>
    <row r="20" spans="1:2" x14ac:dyDescent="0.3">
      <c r="A20" s="1">
        <v>17</v>
      </c>
      <c r="B20" s="2">
        <v>70</v>
      </c>
    </row>
    <row r="21" spans="1:2" x14ac:dyDescent="0.3">
      <c r="A21" s="1">
        <v>18</v>
      </c>
      <c r="B21" s="2">
        <v>65</v>
      </c>
    </row>
    <row r="22" spans="1:2" x14ac:dyDescent="0.3">
      <c r="A22" s="1">
        <v>19</v>
      </c>
      <c r="B22" s="2">
        <v>60</v>
      </c>
    </row>
    <row r="23" spans="1:2" x14ac:dyDescent="0.3">
      <c r="A23" s="1">
        <v>20</v>
      </c>
      <c r="B23" s="2">
        <v>55</v>
      </c>
    </row>
    <row r="24" spans="1:2" x14ac:dyDescent="0.3">
      <c r="A24" s="1">
        <v>21</v>
      </c>
      <c r="B24" s="2">
        <v>51</v>
      </c>
    </row>
    <row r="25" spans="1:2" x14ac:dyDescent="0.3">
      <c r="A25" s="1">
        <v>22</v>
      </c>
      <c r="B25" s="2">
        <v>47</v>
      </c>
    </row>
    <row r="26" spans="1:2" x14ac:dyDescent="0.3">
      <c r="A26" s="1">
        <v>23</v>
      </c>
      <c r="B26" s="2">
        <v>44</v>
      </c>
    </row>
    <row r="27" spans="1:2" x14ac:dyDescent="0.3">
      <c r="A27" s="1">
        <v>24</v>
      </c>
      <c r="B27" s="2">
        <v>41</v>
      </c>
    </row>
    <row r="28" spans="1:2" x14ac:dyDescent="0.3">
      <c r="A28" s="1">
        <v>25</v>
      </c>
      <c r="B28" s="2">
        <v>38</v>
      </c>
    </row>
    <row r="29" spans="1:2" x14ac:dyDescent="0.3">
      <c r="A29" s="1">
        <v>26</v>
      </c>
      <c r="B29" s="2">
        <v>36</v>
      </c>
    </row>
    <row r="30" spans="1:2" x14ac:dyDescent="0.3">
      <c r="A30" s="1">
        <v>27</v>
      </c>
      <c r="B30" s="2">
        <v>34</v>
      </c>
    </row>
    <row r="31" spans="1:2" x14ac:dyDescent="0.3">
      <c r="A31" s="1">
        <v>28</v>
      </c>
      <c r="B31" s="2">
        <v>32</v>
      </c>
    </row>
    <row r="32" spans="1:2" x14ac:dyDescent="0.3">
      <c r="A32" s="1">
        <v>29</v>
      </c>
      <c r="B32" s="2">
        <v>31</v>
      </c>
    </row>
    <row r="33" spans="1:2" x14ac:dyDescent="0.3">
      <c r="A33" s="1">
        <v>30</v>
      </c>
      <c r="B33" s="2">
        <v>30</v>
      </c>
    </row>
    <row r="34" spans="1:2" x14ac:dyDescent="0.3">
      <c r="A34" s="1">
        <v>31</v>
      </c>
      <c r="B34" s="2">
        <v>29</v>
      </c>
    </row>
    <row r="35" spans="1:2" x14ac:dyDescent="0.3">
      <c r="A35" s="1">
        <v>32</v>
      </c>
      <c r="B35" s="2">
        <v>28</v>
      </c>
    </row>
    <row r="36" spans="1:2" x14ac:dyDescent="0.3">
      <c r="A36" s="1">
        <v>33</v>
      </c>
      <c r="B36" s="2">
        <v>27</v>
      </c>
    </row>
    <row r="37" spans="1:2" x14ac:dyDescent="0.3">
      <c r="A37" s="1">
        <v>34</v>
      </c>
      <c r="B37" s="2">
        <v>26</v>
      </c>
    </row>
    <row r="38" spans="1:2" x14ac:dyDescent="0.3">
      <c r="A38" s="1">
        <v>35</v>
      </c>
      <c r="B38" s="2">
        <v>25</v>
      </c>
    </row>
    <row r="39" spans="1:2" x14ac:dyDescent="0.3">
      <c r="A39" s="1">
        <v>36</v>
      </c>
      <c r="B39" s="2">
        <v>24</v>
      </c>
    </row>
    <row r="40" spans="1:2" x14ac:dyDescent="0.3">
      <c r="A40" s="1">
        <v>37</v>
      </c>
      <c r="B40" s="2">
        <v>23</v>
      </c>
    </row>
    <row r="41" spans="1:2" x14ac:dyDescent="0.3">
      <c r="A41" s="1">
        <v>38</v>
      </c>
      <c r="B41" s="2">
        <v>22</v>
      </c>
    </row>
    <row r="42" spans="1:2" x14ac:dyDescent="0.3">
      <c r="A42" s="1">
        <v>39</v>
      </c>
      <c r="B42" s="2">
        <v>21</v>
      </c>
    </row>
    <row r="43" spans="1:2" x14ac:dyDescent="0.3">
      <c r="A43" s="1">
        <v>40</v>
      </c>
      <c r="B43" s="2">
        <v>20</v>
      </c>
    </row>
    <row r="44" spans="1:2" x14ac:dyDescent="0.3">
      <c r="A44" s="1">
        <v>41</v>
      </c>
      <c r="B44" s="2">
        <v>19</v>
      </c>
    </row>
    <row r="45" spans="1:2" x14ac:dyDescent="0.3">
      <c r="A45" s="1">
        <v>42</v>
      </c>
      <c r="B45" s="2">
        <v>18</v>
      </c>
    </row>
    <row r="46" spans="1:2" x14ac:dyDescent="0.3">
      <c r="A46" s="1">
        <v>43</v>
      </c>
      <c r="B46" s="2">
        <v>17</v>
      </c>
    </row>
    <row r="47" spans="1:2" x14ac:dyDescent="0.3">
      <c r="A47" s="1">
        <v>44</v>
      </c>
      <c r="B47" s="2">
        <v>16</v>
      </c>
    </row>
    <row r="48" spans="1:2" x14ac:dyDescent="0.3">
      <c r="A48" s="1">
        <v>45</v>
      </c>
      <c r="B48" s="2">
        <v>15</v>
      </c>
    </row>
    <row r="49" spans="1:2" x14ac:dyDescent="0.3">
      <c r="A49" s="1">
        <v>46</v>
      </c>
      <c r="B49" s="2">
        <v>14</v>
      </c>
    </row>
    <row r="50" spans="1:2" x14ac:dyDescent="0.3">
      <c r="A50" s="1">
        <v>47</v>
      </c>
      <c r="B50" s="2">
        <v>13</v>
      </c>
    </row>
    <row r="51" spans="1:2" x14ac:dyDescent="0.3">
      <c r="A51" s="1">
        <v>48</v>
      </c>
      <c r="B51" s="2">
        <v>12</v>
      </c>
    </row>
    <row r="52" spans="1:2" x14ac:dyDescent="0.3">
      <c r="A52" s="1">
        <v>49</v>
      </c>
      <c r="B52" s="2">
        <v>11</v>
      </c>
    </row>
    <row r="53" spans="1:2" x14ac:dyDescent="0.3">
      <c r="A53" s="1">
        <v>50</v>
      </c>
      <c r="B53" s="2">
        <v>10</v>
      </c>
    </row>
    <row r="54" spans="1:2" x14ac:dyDescent="0.3">
      <c r="A54" s="1">
        <v>51</v>
      </c>
      <c r="B54" s="2">
        <v>9</v>
      </c>
    </row>
    <row r="55" spans="1:2" x14ac:dyDescent="0.3">
      <c r="A55" s="1">
        <v>52</v>
      </c>
      <c r="B55" s="2">
        <v>8</v>
      </c>
    </row>
    <row r="56" spans="1:2" x14ac:dyDescent="0.3">
      <c r="A56" s="1">
        <v>53</v>
      </c>
      <c r="B56" s="2">
        <v>7</v>
      </c>
    </row>
    <row r="57" spans="1:2" x14ac:dyDescent="0.3">
      <c r="A57" s="1">
        <v>54</v>
      </c>
      <c r="B57" s="2">
        <v>6</v>
      </c>
    </row>
    <row r="58" spans="1:2" x14ac:dyDescent="0.3">
      <c r="A58" s="1">
        <v>55</v>
      </c>
      <c r="B58" s="2">
        <v>5</v>
      </c>
    </row>
    <row r="59" spans="1:2" x14ac:dyDescent="0.3">
      <c r="A59" s="1">
        <v>56</v>
      </c>
      <c r="B59" s="2">
        <v>4</v>
      </c>
    </row>
    <row r="60" spans="1:2" x14ac:dyDescent="0.3">
      <c r="A60" s="1">
        <v>57</v>
      </c>
      <c r="B60" s="2">
        <v>3</v>
      </c>
    </row>
    <row r="61" spans="1:2" x14ac:dyDescent="0.3">
      <c r="A61" s="1">
        <v>58</v>
      </c>
      <c r="B61" s="2">
        <v>2</v>
      </c>
    </row>
    <row r="62" spans="1:2" x14ac:dyDescent="0.3">
      <c r="A62" s="1">
        <v>59</v>
      </c>
      <c r="B62" s="2">
        <v>1</v>
      </c>
    </row>
    <row r="63" spans="1:2" x14ac:dyDescent="0.3">
      <c r="A63" s="1">
        <v>60</v>
      </c>
      <c r="B63" s="2">
        <v>1</v>
      </c>
    </row>
    <row r="64" spans="1:2" x14ac:dyDescent="0.3">
      <c r="A64" s="1">
        <v>61</v>
      </c>
      <c r="B64" s="2">
        <v>0</v>
      </c>
    </row>
    <row r="65" spans="1:2" x14ac:dyDescent="0.3">
      <c r="A65" s="1">
        <v>62</v>
      </c>
      <c r="B65" s="2">
        <v>0</v>
      </c>
    </row>
    <row r="66" spans="1:2" x14ac:dyDescent="0.3">
      <c r="A66" s="1">
        <v>63</v>
      </c>
      <c r="B66" s="2">
        <v>0</v>
      </c>
    </row>
    <row r="67" spans="1:2" x14ac:dyDescent="0.3">
      <c r="A67" s="1">
        <v>64</v>
      </c>
      <c r="B67" s="2">
        <v>0</v>
      </c>
    </row>
    <row r="68" spans="1:2" x14ac:dyDescent="0.3">
      <c r="A68" s="1">
        <v>65</v>
      </c>
      <c r="B68" s="2">
        <v>0</v>
      </c>
    </row>
    <row r="69" spans="1:2" x14ac:dyDescent="0.3">
      <c r="A69" s="1">
        <v>66</v>
      </c>
      <c r="B69" s="2">
        <v>0</v>
      </c>
    </row>
    <row r="70" spans="1:2" x14ac:dyDescent="0.3">
      <c r="A70" s="1">
        <v>67</v>
      </c>
      <c r="B70" s="2">
        <v>0</v>
      </c>
    </row>
    <row r="71" spans="1:2" x14ac:dyDescent="0.3">
      <c r="A71" s="1">
        <v>68</v>
      </c>
      <c r="B71" s="2">
        <v>0</v>
      </c>
    </row>
    <row r="72" spans="1:2" x14ac:dyDescent="0.3">
      <c r="A72" s="1">
        <v>69</v>
      </c>
      <c r="B72" s="2">
        <v>0</v>
      </c>
    </row>
    <row r="73" spans="1:2" x14ac:dyDescent="0.3">
      <c r="A73" s="1">
        <v>70</v>
      </c>
      <c r="B73" s="2">
        <v>0</v>
      </c>
    </row>
    <row r="74" spans="1:2" x14ac:dyDescent="0.3">
      <c r="A74" s="1">
        <v>71</v>
      </c>
      <c r="B74" s="2">
        <v>0</v>
      </c>
    </row>
    <row r="75" spans="1:2" x14ac:dyDescent="0.3">
      <c r="A75" s="1">
        <v>72</v>
      </c>
      <c r="B75" s="2">
        <v>0</v>
      </c>
    </row>
    <row r="76" spans="1:2" x14ac:dyDescent="0.3">
      <c r="A76" s="1">
        <v>73</v>
      </c>
      <c r="B76" s="2">
        <v>0</v>
      </c>
    </row>
    <row r="77" spans="1:2" x14ac:dyDescent="0.3">
      <c r="A77" s="1">
        <v>74</v>
      </c>
      <c r="B77" s="2">
        <v>0</v>
      </c>
    </row>
    <row r="78" spans="1:2" x14ac:dyDescent="0.3">
      <c r="A78" s="1">
        <v>75</v>
      </c>
      <c r="B78" s="2">
        <v>0</v>
      </c>
    </row>
    <row r="79" spans="1:2" x14ac:dyDescent="0.3">
      <c r="A79" s="1">
        <v>76</v>
      </c>
      <c r="B79" s="2">
        <v>0</v>
      </c>
    </row>
    <row r="80" spans="1:2" x14ac:dyDescent="0.3">
      <c r="A80" s="1">
        <v>77</v>
      </c>
      <c r="B80" s="2">
        <v>0</v>
      </c>
    </row>
    <row r="81" spans="1:2" x14ac:dyDescent="0.3">
      <c r="A81" s="1">
        <v>78</v>
      </c>
      <c r="B81" s="2">
        <v>0</v>
      </c>
    </row>
    <row r="82" spans="1:2" x14ac:dyDescent="0.3">
      <c r="A82" s="1">
        <v>79</v>
      </c>
      <c r="B82" s="2">
        <v>0</v>
      </c>
    </row>
    <row r="83" spans="1:2" x14ac:dyDescent="0.3">
      <c r="A83" s="1">
        <v>80</v>
      </c>
      <c r="B83" s="2">
        <v>0</v>
      </c>
    </row>
    <row r="84" spans="1:2" x14ac:dyDescent="0.3">
      <c r="A84" s="1">
        <v>81</v>
      </c>
      <c r="B84" s="2">
        <v>0</v>
      </c>
    </row>
    <row r="85" spans="1:2" x14ac:dyDescent="0.3">
      <c r="A85" s="1">
        <v>82</v>
      </c>
      <c r="B85" s="2">
        <v>0</v>
      </c>
    </row>
    <row r="86" spans="1:2" x14ac:dyDescent="0.3">
      <c r="A86" s="1">
        <v>83</v>
      </c>
      <c r="B86" s="2">
        <v>0</v>
      </c>
    </row>
    <row r="87" spans="1:2" x14ac:dyDescent="0.3">
      <c r="A87" s="1">
        <v>84</v>
      </c>
      <c r="B87" s="2">
        <v>0</v>
      </c>
    </row>
    <row r="88" spans="1:2" x14ac:dyDescent="0.3">
      <c r="A88" s="1">
        <v>85</v>
      </c>
      <c r="B88" s="2">
        <v>0</v>
      </c>
    </row>
    <row r="89" spans="1:2" x14ac:dyDescent="0.3">
      <c r="A89" s="1">
        <v>86</v>
      </c>
      <c r="B89" s="2">
        <v>0</v>
      </c>
    </row>
    <row r="90" spans="1:2" x14ac:dyDescent="0.3">
      <c r="A90" s="1">
        <v>87</v>
      </c>
      <c r="B90" s="2">
        <v>0</v>
      </c>
    </row>
    <row r="91" spans="1:2" x14ac:dyDescent="0.3">
      <c r="A91" s="1">
        <v>88</v>
      </c>
      <c r="B91" s="2">
        <v>0</v>
      </c>
    </row>
    <row r="92" spans="1:2" x14ac:dyDescent="0.3">
      <c r="A92" s="1">
        <v>89</v>
      </c>
      <c r="B92" s="2">
        <v>0</v>
      </c>
    </row>
    <row r="93" spans="1:2" x14ac:dyDescent="0.3">
      <c r="A93" s="1">
        <v>90</v>
      </c>
      <c r="B93" s="2">
        <v>0</v>
      </c>
    </row>
    <row r="94" spans="1:2" x14ac:dyDescent="0.3">
      <c r="A94" s="1">
        <v>91</v>
      </c>
      <c r="B94" s="2">
        <v>0</v>
      </c>
    </row>
    <row r="95" spans="1:2" x14ac:dyDescent="0.3">
      <c r="A95" s="1">
        <v>92</v>
      </c>
      <c r="B95" s="2">
        <v>0</v>
      </c>
    </row>
    <row r="96" spans="1:2" x14ac:dyDescent="0.3">
      <c r="A96" s="1">
        <v>93</v>
      </c>
      <c r="B96" s="2">
        <v>0</v>
      </c>
    </row>
    <row r="97" spans="1:2" x14ac:dyDescent="0.3">
      <c r="A97" s="1">
        <v>94</v>
      </c>
      <c r="B97" s="2">
        <v>0</v>
      </c>
    </row>
    <row r="98" spans="1:2" x14ac:dyDescent="0.3">
      <c r="A98" s="1">
        <v>95</v>
      </c>
      <c r="B98" s="2">
        <v>0</v>
      </c>
    </row>
    <row r="99" spans="1:2" x14ac:dyDescent="0.3">
      <c r="A99" s="1">
        <v>96</v>
      </c>
      <c r="B99" s="2">
        <v>0</v>
      </c>
    </row>
    <row r="100" spans="1:2" x14ac:dyDescent="0.3">
      <c r="A100" s="1">
        <v>97</v>
      </c>
      <c r="B100" s="2">
        <v>0</v>
      </c>
    </row>
    <row r="101" spans="1:2" x14ac:dyDescent="0.3">
      <c r="A101" s="1">
        <v>98</v>
      </c>
      <c r="B101" s="2">
        <v>0</v>
      </c>
    </row>
    <row r="102" spans="1:2" x14ac:dyDescent="0.3">
      <c r="A102" s="1">
        <v>99</v>
      </c>
      <c r="B102" s="2">
        <v>0</v>
      </c>
    </row>
    <row r="103" spans="1:2" x14ac:dyDescent="0.3">
      <c r="A103" s="1">
        <v>100</v>
      </c>
      <c r="B103" s="2">
        <v>0</v>
      </c>
    </row>
    <row r="104" spans="1:2" x14ac:dyDescent="0.3">
      <c r="A104" s="1">
        <v>101</v>
      </c>
      <c r="B104" s="2">
        <v>0</v>
      </c>
    </row>
    <row r="105" spans="1:2" x14ac:dyDescent="0.3">
      <c r="A105" s="1">
        <v>102</v>
      </c>
      <c r="B105" s="2">
        <v>0</v>
      </c>
    </row>
    <row r="106" spans="1:2" x14ac:dyDescent="0.3">
      <c r="A106" s="1">
        <v>103</v>
      </c>
      <c r="B106" s="2">
        <v>0</v>
      </c>
    </row>
    <row r="107" spans="1:2" x14ac:dyDescent="0.3">
      <c r="A107" s="1">
        <v>104</v>
      </c>
      <c r="B107" s="2">
        <v>0</v>
      </c>
    </row>
    <row r="108" spans="1:2" x14ac:dyDescent="0.3">
      <c r="A108" s="1">
        <v>105</v>
      </c>
      <c r="B108" s="2">
        <v>0</v>
      </c>
    </row>
    <row r="109" spans="1:2" x14ac:dyDescent="0.3">
      <c r="A109" s="1">
        <v>106</v>
      </c>
      <c r="B109" s="2">
        <v>0</v>
      </c>
    </row>
    <row r="110" spans="1:2" x14ac:dyDescent="0.3">
      <c r="A110" s="1">
        <v>107</v>
      </c>
      <c r="B110" s="2">
        <v>0</v>
      </c>
    </row>
    <row r="111" spans="1:2" x14ac:dyDescent="0.3">
      <c r="A111" s="1">
        <v>108</v>
      </c>
      <c r="B111" s="2">
        <v>0</v>
      </c>
    </row>
    <row r="112" spans="1:2" x14ac:dyDescent="0.3">
      <c r="A112" s="1">
        <v>109</v>
      </c>
      <c r="B112" s="2">
        <v>0</v>
      </c>
    </row>
    <row r="113" spans="1:2" x14ac:dyDescent="0.3">
      <c r="A113" s="1">
        <v>110</v>
      </c>
      <c r="B113" s="2">
        <v>0</v>
      </c>
    </row>
    <row r="114" spans="1:2" x14ac:dyDescent="0.3">
      <c r="A114" s="1">
        <v>111</v>
      </c>
      <c r="B114" s="2">
        <v>0</v>
      </c>
    </row>
    <row r="115" spans="1:2" x14ac:dyDescent="0.3">
      <c r="A115" s="1">
        <v>112</v>
      </c>
      <c r="B115" s="2">
        <v>0</v>
      </c>
    </row>
    <row r="116" spans="1:2" x14ac:dyDescent="0.3">
      <c r="A116" s="1">
        <v>113</v>
      </c>
      <c r="B116" s="2">
        <v>0</v>
      </c>
    </row>
    <row r="117" spans="1:2" x14ac:dyDescent="0.3">
      <c r="A117" s="1">
        <v>114</v>
      </c>
      <c r="B117" s="2">
        <v>0</v>
      </c>
    </row>
    <row r="118" spans="1:2" x14ac:dyDescent="0.3">
      <c r="A118" s="1">
        <v>115</v>
      </c>
      <c r="B118" s="2">
        <v>0</v>
      </c>
    </row>
    <row r="119" spans="1:2" x14ac:dyDescent="0.3">
      <c r="A119" s="1">
        <v>116</v>
      </c>
      <c r="B119" s="2">
        <v>0</v>
      </c>
    </row>
    <row r="120" spans="1:2" x14ac:dyDescent="0.3">
      <c r="A120" s="1">
        <v>117</v>
      </c>
      <c r="B120" s="2">
        <v>0</v>
      </c>
    </row>
    <row r="121" spans="1:2" x14ac:dyDescent="0.3">
      <c r="A121" s="1">
        <v>118</v>
      </c>
      <c r="B121" s="2">
        <v>0</v>
      </c>
    </row>
    <row r="122" spans="1:2" x14ac:dyDescent="0.3">
      <c r="A122" s="1">
        <v>119</v>
      </c>
      <c r="B122" s="2">
        <v>0</v>
      </c>
    </row>
    <row r="123" spans="1:2" x14ac:dyDescent="0.3">
      <c r="A123" s="1">
        <v>120</v>
      </c>
      <c r="B123" s="2">
        <v>0</v>
      </c>
    </row>
    <row r="124" spans="1:2" x14ac:dyDescent="0.3">
      <c r="A124" s="1">
        <v>121</v>
      </c>
      <c r="B124" s="2">
        <v>0</v>
      </c>
    </row>
    <row r="125" spans="1:2" x14ac:dyDescent="0.3">
      <c r="A125" s="1">
        <v>122</v>
      </c>
      <c r="B125" s="2">
        <v>0</v>
      </c>
    </row>
    <row r="126" spans="1:2" x14ac:dyDescent="0.3">
      <c r="A126" s="1">
        <v>123</v>
      </c>
      <c r="B126" s="2">
        <v>0</v>
      </c>
    </row>
    <row r="127" spans="1:2" x14ac:dyDescent="0.3">
      <c r="A127" s="1">
        <v>124</v>
      </c>
      <c r="B127" s="2">
        <v>0</v>
      </c>
    </row>
    <row r="128" spans="1:2" x14ac:dyDescent="0.3">
      <c r="A128" s="1">
        <v>125</v>
      </c>
      <c r="B128" s="2">
        <v>0</v>
      </c>
    </row>
    <row r="129" spans="1:2" x14ac:dyDescent="0.3">
      <c r="A129" s="1">
        <v>126</v>
      </c>
      <c r="B129" s="2">
        <v>0</v>
      </c>
    </row>
    <row r="130" spans="1:2" x14ac:dyDescent="0.3">
      <c r="A130" s="1">
        <v>127</v>
      </c>
      <c r="B130" s="2">
        <v>0</v>
      </c>
    </row>
    <row r="131" spans="1:2" x14ac:dyDescent="0.3">
      <c r="A131" s="1">
        <v>128</v>
      </c>
      <c r="B131" s="2">
        <v>0</v>
      </c>
    </row>
    <row r="132" spans="1:2" x14ac:dyDescent="0.3">
      <c r="A132" s="1">
        <v>129</v>
      </c>
      <c r="B132" s="2">
        <v>0</v>
      </c>
    </row>
    <row r="133" spans="1:2" x14ac:dyDescent="0.3">
      <c r="A133" s="1">
        <v>130</v>
      </c>
      <c r="B133" s="2">
        <v>0</v>
      </c>
    </row>
    <row r="134" spans="1:2" x14ac:dyDescent="0.3">
      <c r="A134" s="1">
        <v>131</v>
      </c>
      <c r="B134" s="2">
        <v>0</v>
      </c>
    </row>
    <row r="135" spans="1:2" x14ac:dyDescent="0.3">
      <c r="A135" s="1">
        <v>132</v>
      </c>
      <c r="B135" s="2">
        <v>0</v>
      </c>
    </row>
    <row r="136" spans="1:2" x14ac:dyDescent="0.3">
      <c r="A136" s="1">
        <v>133</v>
      </c>
      <c r="B136" s="2">
        <v>0</v>
      </c>
    </row>
    <row r="137" spans="1:2" x14ac:dyDescent="0.3">
      <c r="A137" s="1">
        <v>134</v>
      </c>
      <c r="B137" s="2">
        <v>0</v>
      </c>
    </row>
    <row r="138" spans="1:2" x14ac:dyDescent="0.3">
      <c r="A138" s="1">
        <v>135</v>
      </c>
      <c r="B138" s="2">
        <v>0</v>
      </c>
    </row>
    <row r="139" spans="1:2" x14ac:dyDescent="0.3">
      <c r="A139" s="1">
        <v>136</v>
      </c>
      <c r="B139" s="2">
        <v>0</v>
      </c>
    </row>
    <row r="140" spans="1:2" x14ac:dyDescent="0.3">
      <c r="A140" s="1">
        <v>137</v>
      </c>
      <c r="B140" s="2">
        <v>0</v>
      </c>
    </row>
    <row r="141" spans="1:2" x14ac:dyDescent="0.3">
      <c r="A141" s="1">
        <v>138</v>
      </c>
      <c r="B141" s="2">
        <v>0</v>
      </c>
    </row>
    <row r="142" spans="1:2" x14ac:dyDescent="0.3">
      <c r="A142" s="1">
        <v>139</v>
      </c>
      <c r="B142" s="2">
        <v>0</v>
      </c>
    </row>
    <row r="143" spans="1:2" x14ac:dyDescent="0.3">
      <c r="A143" s="1">
        <v>140</v>
      </c>
      <c r="B143" s="2">
        <v>0</v>
      </c>
    </row>
    <row r="144" spans="1:2" x14ac:dyDescent="0.3">
      <c r="A144" s="1">
        <v>141</v>
      </c>
      <c r="B144" s="2">
        <v>0</v>
      </c>
    </row>
    <row r="145" spans="1:2" x14ac:dyDescent="0.3">
      <c r="A145" s="1">
        <v>142</v>
      </c>
      <c r="B145" s="2">
        <v>0</v>
      </c>
    </row>
    <row r="146" spans="1:2" x14ac:dyDescent="0.3">
      <c r="A146" s="1">
        <v>143</v>
      </c>
      <c r="B146" s="2">
        <v>0</v>
      </c>
    </row>
    <row r="147" spans="1:2" x14ac:dyDescent="0.3">
      <c r="A147" s="1">
        <v>144</v>
      </c>
      <c r="B147" s="2">
        <v>0</v>
      </c>
    </row>
    <row r="148" spans="1:2" x14ac:dyDescent="0.3">
      <c r="A148" s="1">
        <v>145</v>
      </c>
      <c r="B148" s="2">
        <v>0</v>
      </c>
    </row>
    <row r="149" spans="1:2" x14ac:dyDescent="0.3">
      <c r="A149" s="1">
        <v>146</v>
      </c>
      <c r="B149" s="2">
        <v>0</v>
      </c>
    </row>
    <row r="150" spans="1:2" x14ac:dyDescent="0.3">
      <c r="A150" s="1">
        <v>147</v>
      </c>
      <c r="B150" s="2">
        <v>0</v>
      </c>
    </row>
    <row r="151" spans="1:2" x14ac:dyDescent="0.3">
      <c r="A151" s="1">
        <v>148</v>
      </c>
      <c r="B151" s="2">
        <v>0</v>
      </c>
    </row>
    <row r="152" spans="1:2" x14ac:dyDescent="0.3">
      <c r="A152" s="1">
        <v>149</v>
      </c>
      <c r="B152" s="2">
        <v>0</v>
      </c>
    </row>
    <row r="153" spans="1:2" x14ac:dyDescent="0.3">
      <c r="A153" s="1">
        <v>999</v>
      </c>
      <c r="B153" s="2">
        <v>0</v>
      </c>
    </row>
  </sheetData>
  <mergeCells count="1">
    <mergeCell ref="A1:B1"/>
  </mergeCell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1213D-61E1-4348-AD25-FBB988D524F5}">
  <dimension ref="A1:P76"/>
  <sheetViews>
    <sheetView workbookViewId="0">
      <selection activeCell="Q9" sqref="Q9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N1" s="15" t="s">
        <v>3</v>
      </c>
      <c r="O1" s="15" t="s">
        <v>32</v>
      </c>
      <c r="P1" s="15" t="s">
        <v>8</v>
      </c>
    </row>
    <row r="2" spans="1:16" x14ac:dyDescent="0.3">
      <c r="A2" s="7">
        <v>1</v>
      </c>
      <c r="B2" s="8">
        <v>77458</v>
      </c>
      <c r="C2" s="8">
        <v>10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55</v>
      </c>
      <c r="I2" s="9"/>
      <c r="J2" s="9" t="s">
        <v>55</v>
      </c>
      <c r="K2" s="10">
        <v>0</v>
      </c>
      <c r="N2">
        <f t="shared" ref="N2:N33" si="0">B2</f>
        <v>77458</v>
      </c>
      <c r="O2">
        <f>IF(AND(A2&gt;0,A2&lt;999),IFERROR(VLOOKUP(results5132[[#This Row],[Card]],U16W[],1,FALSE),0),0)</f>
        <v>77458</v>
      </c>
      <c r="P2">
        <f t="shared" ref="P2:P33" si="1">A2</f>
        <v>1</v>
      </c>
    </row>
    <row r="3" spans="1:16" x14ac:dyDescent="0.3">
      <c r="A3" s="11">
        <v>2</v>
      </c>
      <c r="B3" s="12">
        <v>75750</v>
      </c>
      <c r="C3" s="12">
        <v>2</v>
      </c>
      <c r="D3" s="13" t="s">
        <v>56</v>
      </c>
      <c r="E3" s="13" t="s">
        <v>15</v>
      </c>
      <c r="F3" s="12">
        <v>2</v>
      </c>
      <c r="G3" s="13" t="s">
        <v>44</v>
      </c>
      <c r="H3" s="13" t="s">
        <v>35</v>
      </c>
      <c r="I3" s="13"/>
      <c r="J3" s="13" t="s">
        <v>35</v>
      </c>
      <c r="K3" s="14">
        <v>1.58</v>
      </c>
      <c r="N3">
        <f t="shared" si="0"/>
        <v>75750</v>
      </c>
      <c r="O3">
        <f>IF(AND(A3&gt;0,A3&lt;999),IFERROR(VLOOKUP(results5132[[#This Row],[Card]],U16W[],1,FALSE),0),0)</f>
        <v>75750</v>
      </c>
      <c r="P3">
        <f t="shared" si="1"/>
        <v>2</v>
      </c>
    </row>
    <row r="4" spans="1:16" x14ac:dyDescent="0.3">
      <c r="A4" s="7">
        <v>3</v>
      </c>
      <c r="B4" s="8">
        <v>75089</v>
      </c>
      <c r="C4" s="8">
        <v>11</v>
      </c>
      <c r="D4" s="9" t="s">
        <v>57</v>
      </c>
      <c r="E4" s="9" t="s">
        <v>16</v>
      </c>
      <c r="F4" s="8">
        <v>2</v>
      </c>
      <c r="G4" s="9" t="s">
        <v>44</v>
      </c>
      <c r="H4" s="9" t="s">
        <v>58</v>
      </c>
      <c r="I4" s="9"/>
      <c r="J4" s="9" t="s">
        <v>58</v>
      </c>
      <c r="K4" s="10">
        <v>13.76</v>
      </c>
      <c r="N4">
        <f t="shared" si="0"/>
        <v>75089</v>
      </c>
      <c r="O4">
        <f>IF(AND(A4&gt;0,A4&lt;999),IFERROR(VLOOKUP(results5132[[#This Row],[Card]],U16W[],1,FALSE),0),0)</f>
        <v>75089</v>
      </c>
      <c r="P4">
        <f t="shared" si="1"/>
        <v>3</v>
      </c>
    </row>
    <row r="5" spans="1:16" x14ac:dyDescent="0.3">
      <c r="A5" s="11">
        <v>4</v>
      </c>
      <c r="B5" s="12">
        <v>74768</v>
      </c>
      <c r="C5" s="12">
        <v>15</v>
      </c>
      <c r="D5" s="13" t="s">
        <v>59</v>
      </c>
      <c r="E5" s="13" t="s">
        <v>14</v>
      </c>
      <c r="F5" s="12">
        <v>2</v>
      </c>
      <c r="G5" s="13" t="s">
        <v>44</v>
      </c>
      <c r="H5" s="13" t="s">
        <v>60</v>
      </c>
      <c r="I5" s="13"/>
      <c r="J5" s="13" t="s">
        <v>60</v>
      </c>
      <c r="K5" s="14">
        <v>42.85</v>
      </c>
      <c r="N5">
        <f t="shared" si="0"/>
        <v>74768</v>
      </c>
      <c r="O5">
        <f>IF(AND(A5&gt;0,A5&lt;999),IFERROR(VLOOKUP(results5132[[#This Row],[Card]],U16W[],1,FALSE),0),0)</f>
        <v>74768</v>
      </c>
      <c r="P5">
        <f t="shared" si="1"/>
        <v>4</v>
      </c>
    </row>
    <row r="6" spans="1:16" x14ac:dyDescent="0.3">
      <c r="A6" s="7">
        <v>5</v>
      </c>
      <c r="B6" s="8">
        <v>80888</v>
      </c>
      <c r="C6" s="8">
        <v>33</v>
      </c>
      <c r="D6" s="9" t="s">
        <v>61</v>
      </c>
      <c r="E6" s="9" t="s">
        <v>43</v>
      </c>
      <c r="F6" s="8">
        <v>3</v>
      </c>
      <c r="G6" s="9" t="s">
        <v>44</v>
      </c>
      <c r="H6" s="9" t="s">
        <v>39</v>
      </c>
      <c r="I6" s="9"/>
      <c r="J6" s="9" t="s">
        <v>39</v>
      </c>
      <c r="K6" s="10">
        <v>57.06</v>
      </c>
      <c r="N6">
        <f t="shared" si="0"/>
        <v>80888</v>
      </c>
      <c r="O6">
        <f>IF(AND(A6&gt;0,A6&lt;999),IFERROR(VLOOKUP(results5132[[#This Row],[Card]],U16W[],1,FALSE),0),0)</f>
        <v>80888</v>
      </c>
      <c r="P6">
        <f t="shared" si="1"/>
        <v>5</v>
      </c>
    </row>
    <row r="7" spans="1:16" x14ac:dyDescent="0.3">
      <c r="A7" s="11">
        <v>6</v>
      </c>
      <c r="B7" s="12">
        <v>80905</v>
      </c>
      <c r="C7" s="12">
        <v>26</v>
      </c>
      <c r="D7" s="13" t="s">
        <v>62</v>
      </c>
      <c r="E7" s="13" t="s">
        <v>16</v>
      </c>
      <c r="F7" s="12">
        <v>3</v>
      </c>
      <c r="G7" s="13" t="s">
        <v>44</v>
      </c>
      <c r="H7" s="13" t="s">
        <v>63</v>
      </c>
      <c r="I7" s="13"/>
      <c r="J7" s="13" t="s">
        <v>63</v>
      </c>
      <c r="K7" s="14">
        <v>61.34</v>
      </c>
      <c r="N7">
        <f t="shared" si="0"/>
        <v>80905</v>
      </c>
      <c r="O7">
        <f>IF(AND(A7&gt;0,A7&lt;999),IFERROR(VLOOKUP(results5132[[#This Row],[Card]],U16W[],1,FALSE),0),0)</f>
        <v>80905</v>
      </c>
      <c r="P7">
        <f t="shared" si="1"/>
        <v>6</v>
      </c>
    </row>
    <row r="8" spans="1:16" x14ac:dyDescent="0.3">
      <c r="A8" s="7">
        <v>7</v>
      </c>
      <c r="B8" s="8">
        <v>75260</v>
      </c>
      <c r="C8" s="8">
        <v>14</v>
      </c>
      <c r="D8" s="9" t="s">
        <v>64</v>
      </c>
      <c r="E8" s="9" t="s">
        <v>16</v>
      </c>
      <c r="F8" s="8">
        <v>2</v>
      </c>
      <c r="G8" s="9" t="s">
        <v>44</v>
      </c>
      <c r="H8" s="9" t="s">
        <v>65</v>
      </c>
      <c r="I8" s="9"/>
      <c r="J8" s="9" t="s">
        <v>65</v>
      </c>
      <c r="K8" s="10">
        <v>67.66</v>
      </c>
      <c r="N8">
        <f t="shared" si="0"/>
        <v>75260</v>
      </c>
      <c r="O8">
        <f>IF(AND(A8&gt;0,A8&lt;999),IFERROR(VLOOKUP(results5132[[#This Row],[Card]],U16W[],1,FALSE),0),0)</f>
        <v>75260</v>
      </c>
      <c r="P8">
        <f t="shared" si="1"/>
        <v>7</v>
      </c>
    </row>
    <row r="9" spans="1:16" x14ac:dyDescent="0.3">
      <c r="A9" s="11">
        <v>8</v>
      </c>
      <c r="B9" s="12">
        <v>80848</v>
      </c>
      <c r="C9" s="12">
        <v>25</v>
      </c>
      <c r="D9" s="13" t="s">
        <v>66</v>
      </c>
      <c r="E9" s="13" t="s">
        <v>15</v>
      </c>
      <c r="F9" s="12">
        <v>3</v>
      </c>
      <c r="G9" s="13" t="s">
        <v>44</v>
      </c>
      <c r="H9" s="13" t="s">
        <v>46</v>
      </c>
      <c r="I9" s="13"/>
      <c r="J9" s="13" t="s">
        <v>46</v>
      </c>
      <c r="K9" s="14">
        <v>71.040000000000006</v>
      </c>
      <c r="N9">
        <f t="shared" si="0"/>
        <v>80848</v>
      </c>
      <c r="O9">
        <f>IF(AND(A9&gt;0,A9&lt;999),IFERROR(VLOOKUP(results5132[[#This Row],[Card]],U16W[],1,FALSE),0),0)</f>
        <v>80848</v>
      </c>
      <c r="P9">
        <f t="shared" si="1"/>
        <v>8</v>
      </c>
    </row>
    <row r="10" spans="1:16" x14ac:dyDescent="0.3">
      <c r="A10" s="7">
        <v>9</v>
      </c>
      <c r="B10" s="8">
        <v>75361</v>
      </c>
      <c r="C10" s="8">
        <v>3</v>
      </c>
      <c r="D10" s="9" t="s">
        <v>67</v>
      </c>
      <c r="E10" s="9" t="s">
        <v>43</v>
      </c>
      <c r="F10" s="8">
        <v>2</v>
      </c>
      <c r="G10" s="9" t="s">
        <v>44</v>
      </c>
      <c r="H10" s="9" t="s">
        <v>68</v>
      </c>
      <c r="I10" s="9"/>
      <c r="J10" s="9" t="s">
        <v>68</v>
      </c>
      <c r="K10" s="10">
        <v>76.22</v>
      </c>
      <c r="N10">
        <f t="shared" si="0"/>
        <v>75361</v>
      </c>
      <c r="O10">
        <f>IF(AND(A10&gt;0,A10&lt;999),IFERROR(VLOOKUP(results5132[[#This Row],[Card]],U16W[],1,FALSE),0),0)</f>
        <v>75361</v>
      </c>
      <c r="P10">
        <f t="shared" si="1"/>
        <v>9</v>
      </c>
    </row>
    <row r="11" spans="1:16" x14ac:dyDescent="0.3">
      <c r="A11" s="11">
        <v>10</v>
      </c>
      <c r="B11" s="12">
        <v>74602</v>
      </c>
      <c r="C11" s="12">
        <v>18</v>
      </c>
      <c r="D11" s="13" t="s">
        <v>69</v>
      </c>
      <c r="E11" s="13" t="s">
        <v>22</v>
      </c>
      <c r="F11" s="12">
        <v>2</v>
      </c>
      <c r="G11" s="13" t="s">
        <v>44</v>
      </c>
      <c r="H11" s="13" t="s">
        <v>70</v>
      </c>
      <c r="I11" s="13"/>
      <c r="J11" s="13" t="s">
        <v>70</v>
      </c>
      <c r="K11" s="14">
        <v>76.680000000000007</v>
      </c>
      <c r="N11">
        <f t="shared" si="0"/>
        <v>74602</v>
      </c>
      <c r="O11">
        <f>IF(AND(A11&gt;0,A11&lt;999),IFERROR(VLOOKUP(results5132[[#This Row],[Card]],U16W[],1,FALSE),0),0)</f>
        <v>74602</v>
      </c>
      <c r="P11">
        <f t="shared" si="1"/>
        <v>10</v>
      </c>
    </row>
    <row r="12" spans="1:16" x14ac:dyDescent="0.3">
      <c r="A12" s="7">
        <v>11</v>
      </c>
      <c r="B12" s="8">
        <v>81176</v>
      </c>
      <c r="C12" s="8">
        <v>43</v>
      </c>
      <c r="D12" s="9" t="s">
        <v>71</v>
      </c>
      <c r="E12" s="9" t="s">
        <v>16</v>
      </c>
      <c r="F12" s="8">
        <v>3</v>
      </c>
      <c r="G12" s="9" t="s">
        <v>44</v>
      </c>
      <c r="H12" s="9" t="s">
        <v>72</v>
      </c>
      <c r="I12" s="9"/>
      <c r="J12" s="9" t="s">
        <v>72</v>
      </c>
      <c r="K12" s="10">
        <v>78.03</v>
      </c>
      <c r="N12">
        <f t="shared" si="0"/>
        <v>81176</v>
      </c>
      <c r="O12">
        <f>IF(AND(A12&gt;0,A12&lt;999),IFERROR(VLOOKUP(results5132[[#This Row],[Card]],U16W[],1,FALSE),0),0)</f>
        <v>81176</v>
      </c>
      <c r="P12">
        <f t="shared" si="1"/>
        <v>11</v>
      </c>
    </row>
    <row r="13" spans="1:16" x14ac:dyDescent="0.3">
      <c r="A13" s="11">
        <v>12</v>
      </c>
      <c r="B13" s="12">
        <v>78814</v>
      </c>
      <c r="C13" s="12">
        <v>13</v>
      </c>
      <c r="D13" s="13" t="s">
        <v>73</v>
      </c>
      <c r="E13" s="13" t="s">
        <v>17</v>
      </c>
      <c r="F13" s="12">
        <v>3</v>
      </c>
      <c r="G13" s="13" t="s">
        <v>44</v>
      </c>
      <c r="H13" s="13" t="s">
        <v>41</v>
      </c>
      <c r="I13" s="13"/>
      <c r="J13" s="13" t="s">
        <v>41</v>
      </c>
      <c r="K13" s="14">
        <v>78.48</v>
      </c>
      <c r="N13">
        <f t="shared" si="0"/>
        <v>78814</v>
      </c>
      <c r="O13">
        <f>IF(AND(A13&gt;0,A13&lt;999),IFERROR(VLOOKUP(results5132[[#This Row],[Card]],U16W[],1,FALSE),0),0)</f>
        <v>78814</v>
      </c>
      <c r="P13">
        <f t="shared" si="1"/>
        <v>12</v>
      </c>
    </row>
    <row r="14" spans="1:16" x14ac:dyDescent="0.3">
      <c r="A14" s="7">
        <v>13</v>
      </c>
      <c r="B14" s="8">
        <v>80507</v>
      </c>
      <c r="C14" s="8">
        <v>7</v>
      </c>
      <c r="D14" s="9" t="s">
        <v>74</v>
      </c>
      <c r="E14" s="9" t="s">
        <v>75</v>
      </c>
      <c r="F14" s="8">
        <v>3</v>
      </c>
      <c r="G14" s="9" t="s">
        <v>44</v>
      </c>
      <c r="H14" s="9" t="s">
        <v>76</v>
      </c>
      <c r="I14" s="9"/>
      <c r="J14" s="9" t="s">
        <v>76</v>
      </c>
      <c r="K14" s="10">
        <v>80.28</v>
      </c>
      <c r="N14">
        <f t="shared" si="0"/>
        <v>80507</v>
      </c>
      <c r="O14">
        <f>IF(AND(A14&gt;0,A14&lt;999),IFERROR(VLOOKUP(results5132[[#This Row],[Card]],U16W[],1,FALSE),0),0)</f>
        <v>80507</v>
      </c>
      <c r="P14">
        <f t="shared" si="1"/>
        <v>13</v>
      </c>
    </row>
    <row r="15" spans="1:16" x14ac:dyDescent="0.3">
      <c r="A15" s="11">
        <v>14</v>
      </c>
      <c r="B15" s="12">
        <v>80845</v>
      </c>
      <c r="C15" s="12">
        <v>22</v>
      </c>
      <c r="D15" s="13" t="s">
        <v>77</v>
      </c>
      <c r="E15" s="13" t="s">
        <v>15</v>
      </c>
      <c r="F15" s="12">
        <v>3</v>
      </c>
      <c r="G15" s="13" t="s">
        <v>44</v>
      </c>
      <c r="H15" s="13" t="s">
        <v>78</v>
      </c>
      <c r="I15" s="13"/>
      <c r="J15" s="13" t="s">
        <v>78</v>
      </c>
      <c r="K15" s="14">
        <v>85.92</v>
      </c>
      <c r="N15">
        <f t="shared" si="0"/>
        <v>80845</v>
      </c>
      <c r="O15">
        <f>IF(AND(A15&gt;0,A15&lt;999),IFERROR(VLOOKUP(results5132[[#This Row],[Card]],U16W[],1,FALSE),0),0)</f>
        <v>80845</v>
      </c>
      <c r="P15">
        <f t="shared" si="1"/>
        <v>14</v>
      </c>
    </row>
    <row r="16" spans="1:16" x14ac:dyDescent="0.3">
      <c r="A16" s="7">
        <v>15</v>
      </c>
      <c r="B16" s="8">
        <v>74583</v>
      </c>
      <c r="C16" s="8">
        <v>27</v>
      </c>
      <c r="D16" s="9" t="s">
        <v>79</v>
      </c>
      <c r="E16" s="9" t="s">
        <v>43</v>
      </c>
      <c r="F16" s="8">
        <v>2</v>
      </c>
      <c r="G16" s="9" t="s">
        <v>44</v>
      </c>
      <c r="H16" s="9" t="s">
        <v>36</v>
      </c>
      <c r="I16" s="9"/>
      <c r="J16" s="9" t="s">
        <v>36</v>
      </c>
      <c r="K16" s="10">
        <v>94.94</v>
      </c>
      <c r="N16">
        <f t="shared" si="0"/>
        <v>74583</v>
      </c>
      <c r="O16">
        <f>IF(AND(A16&gt;0,A16&lt;999),IFERROR(VLOOKUP(results5132[[#This Row],[Card]],U16W[],1,FALSE),0),0)</f>
        <v>74583</v>
      </c>
      <c r="P16">
        <f t="shared" si="1"/>
        <v>15</v>
      </c>
    </row>
    <row r="17" spans="1:16" x14ac:dyDescent="0.3">
      <c r="A17" s="11">
        <v>16</v>
      </c>
      <c r="B17" s="12">
        <v>78745</v>
      </c>
      <c r="C17" s="12">
        <v>1</v>
      </c>
      <c r="D17" s="13" t="s">
        <v>80</v>
      </c>
      <c r="E17" s="13" t="s">
        <v>37</v>
      </c>
      <c r="F17" s="12">
        <v>2</v>
      </c>
      <c r="G17" s="13" t="s">
        <v>44</v>
      </c>
      <c r="H17" s="13" t="s">
        <v>81</v>
      </c>
      <c r="I17" s="13"/>
      <c r="J17" s="13" t="s">
        <v>81</v>
      </c>
      <c r="K17" s="14">
        <v>95.84</v>
      </c>
      <c r="N17">
        <f t="shared" si="0"/>
        <v>78745</v>
      </c>
      <c r="O17">
        <f>IF(AND(A17&gt;0,A17&lt;999),IFERROR(VLOOKUP(results5132[[#This Row],[Card]],U16W[],1,FALSE),0),0)</f>
        <v>78745</v>
      </c>
      <c r="P17">
        <f t="shared" si="1"/>
        <v>16</v>
      </c>
    </row>
    <row r="18" spans="1:16" x14ac:dyDescent="0.3">
      <c r="A18" s="7">
        <v>17</v>
      </c>
      <c r="B18" s="8">
        <v>81725</v>
      </c>
      <c r="C18" s="8">
        <v>30</v>
      </c>
      <c r="D18" s="9" t="s">
        <v>82</v>
      </c>
      <c r="E18" s="9" t="s">
        <v>15</v>
      </c>
      <c r="F18" s="8">
        <v>3</v>
      </c>
      <c r="G18" s="9" t="s">
        <v>44</v>
      </c>
      <c r="H18" s="9" t="s">
        <v>40</v>
      </c>
      <c r="I18" s="9"/>
      <c r="J18" s="9" t="s">
        <v>40</v>
      </c>
      <c r="K18" s="10">
        <v>98.55</v>
      </c>
      <c r="N18">
        <f t="shared" si="0"/>
        <v>81725</v>
      </c>
      <c r="O18">
        <f>IF(AND(A18&gt;0,A18&lt;999),IFERROR(VLOOKUP(results5132[[#This Row],[Card]],U16W[],1,FALSE),0),0)</f>
        <v>81725</v>
      </c>
      <c r="P18">
        <f t="shared" si="1"/>
        <v>17</v>
      </c>
    </row>
    <row r="19" spans="1:16" x14ac:dyDescent="0.3">
      <c r="A19" s="11">
        <v>18</v>
      </c>
      <c r="B19" s="12">
        <v>82058</v>
      </c>
      <c r="C19" s="12">
        <v>35</v>
      </c>
      <c r="D19" s="13" t="s">
        <v>83</v>
      </c>
      <c r="E19" s="13" t="s">
        <v>14</v>
      </c>
      <c r="F19" s="12">
        <v>3</v>
      </c>
      <c r="G19" s="13" t="s">
        <v>44</v>
      </c>
      <c r="H19" s="13" t="s">
        <v>84</v>
      </c>
      <c r="I19" s="13"/>
      <c r="J19" s="13" t="s">
        <v>84</v>
      </c>
      <c r="K19" s="14">
        <v>100.13</v>
      </c>
      <c r="N19">
        <f t="shared" si="0"/>
        <v>82058</v>
      </c>
      <c r="O19">
        <f>IF(AND(A19&gt;0,A19&lt;999),IFERROR(VLOOKUP(results5132[[#This Row],[Card]],U16W[],1,FALSE),0),0)</f>
        <v>82058</v>
      </c>
      <c r="P19">
        <f t="shared" si="1"/>
        <v>18</v>
      </c>
    </row>
    <row r="20" spans="1:16" x14ac:dyDescent="0.3">
      <c r="A20" s="7">
        <v>19</v>
      </c>
      <c r="B20" s="8">
        <v>76769</v>
      </c>
      <c r="C20" s="8">
        <v>8</v>
      </c>
      <c r="D20" s="9" t="s">
        <v>85</v>
      </c>
      <c r="E20" s="9" t="s">
        <v>17</v>
      </c>
      <c r="F20" s="8">
        <v>2</v>
      </c>
      <c r="G20" s="9" t="s">
        <v>44</v>
      </c>
      <c r="H20" s="9" t="s">
        <v>86</v>
      </c>
      <c r="I20" s="9"/>
      <c r="J20" s="9" t="s">
        <v>86</v>
      </c>
      <c r="K20" s="10">
        <v>101.71</v>
      </c>
      <c r="N20">
        <f t="shared" si="0"/>
        <v>76769</v>
      </c>
      <c r="O20">
        <f>IF(AND(A20&gt;0,A20&lt;999),IFERROR(VLOOKUP(results5132[[#This Row],[Card]],U16W[],1,FALSE),0),0)</f>
        <v>76769</v>
      </c>
      <c r="P20">
        <f t="shared" si="1"/>
        <v>19</v>
      </c>
    </row>
    <row r="21" spans="1:16" x14ac:dyDescent="0.3">
      <c r="A21" s="11">
        <v>20</v>
      </c>
      <c r="B21" s="12">
        <v>74601</v>
      </c>
      <c r="C21" s="12">
        <v>17</v>
      </c>
      <c r="D21" s="13" t="s">
        <v>87</v>
      </c>
      <c r="E21" s="13" t="s">
        <v>22</v>
      </c>
      <c r="F21" s="12">
        <v>2</v>
      </c>
      <c r="G21" s="13" t="s">
        <v>44</v>
      </c>
      <c r="H21" s="13" t="s">
        <v>88</v>
      </c>
      <c r="I21" s="13"/>
      <c r="J21" s="13" t="s">
        <v>88</v>
      </c>
      <c r="K21" s="14">
        <v>103.29</v>
      </c>
      <c r="N21">
        <f t="shared" si="0"/>
        <v>74601</v>
      </c>
      <c r="O21">
        <f>IF(AND(A21&gt;0,A21&lt;999),IFERROR(VLOOKUP(results5132[[#This Row],[Card]],U16W[],1,FALSE),0),0)</f>
        <v>74601</v>
      </c>
      <c r="P21">
        <f t="shared" si="1"/>
        <v>20</v>
      </c>
    </row>
    <row r="22" spans="1:16" x14ac:dyDescent="0.3">
      <c r="A22" s="7">
        <v>21</v>
      </c>
      <c r="B22" s="8">
        <v>80966</v>
      </c>
      <c r="C22" s="8">
        <v>23</v>
      </c>
      <c r="D22" s="9" t="s">
        <v>89</v>
      </c>
      <c r="E22" s="9" t="s">
        <v>19</v>
      </c>
      <c r="F22" s="8">
        <v>3</v>
      </c>
      <c r="G22" s="9" t="s">
        <v>44</v>
      </c>
      <c r="H22" s="9" t="s">
        <v>90</v>
      </c>
      <c r="I22" s="9"/>
      <c r="J22" s="9" t="s">
        <v>90</v>
      </c>
      <c r="K22" s="10">
        <v>107.35</v>
      </c>
      <c r="N22">
        <f t="shared" si="0"/>
        <v>80966</v>
      </c>
      <c r="O22">
        <f>IF(AND(A22&gt;0,A22&lt;999),IFERROR(VLOOKUP(results5132[[#This Row],[Card]],U16W[],1,FALSE),0),0)</f>
        <v>80966</v>
      </c>
      <c r="P22">
        <f t="shared" si="1"/>
        <v>21</v>
      </c>
    </row>
    <row r="23" spans="1:16" x14ac:dyDescent="0.3">
      <c r="A23" s="11">
        <v>22</v>
      </c>
      <c r="B23" s="12">
        <v>70311</v>
      </c>
      <c r="C23" s="12">
        <v>24</v>
      </c>
      <c r="D23" s="13" t="s">
        <v>91</v>
      </c>
      <c r="E23" s="13" t="s">
        <v>52</v>
      </c>
      <c r="F23" s="12">
        <v>3</v>
      </c>
      <c r="G23" s="13" t="s">
        <v>44</v>
      </c>
      <c r="H23" s="13" t="s">
        <v>21</v>
      </c>
      <c r="I23" s="13"/>
      <c r="J23" s="13" t="s">
        <v>21</v>
      </c>
      <c r="K23" s="14">
        <v>109.83</v>
      </c>
      <c r="N23">
        <f t="shared" si="0"/>
        <v>70311</v>
      </c>
      <c r="O23">
        <f>IF(AND(A23&gt;0,A23&lt;999),IFERROR(VLOOKUP(results5132[[#This Row],[Card]],U16W[],1,FALSE),0),0)</f>
        <v>70311</v>
      </c>
      <c r="P23">
        <f t="shared" si="1"/>
        <v>22</v>
      </c>
    </row>
    <row r="24" spans="1:16" x14ac:dyDescent="0.3">
      <c r="A24" s="7">
        <v>23</v>
      </c>
      <c r="B24" s="8">
        <v>77469</v>
      </c>
      <c r="C24" s="8">
        <v>67</v>
      </c>
      <c r="D24" s="9" t="s">
        <v>92</v>
      </c>
      <c r="E24" s="9" t="s">
        <v>17</v>
      </c>
      <c r="F24" s="8">
        <v>2</v>
      </c>
      <c r="G24" s="9" t="s">
        <v>44</v>
      </c>
      <c r="H24" s="9" t="s">
        <v>93</v>
      </c>
      <c r="I24" s="9"/>
      <c r="J24" s="9" t="s">
        <v>93</v>
      </c>
      <c r="K24" s="10">
        <v>113.89</v>
      </c>
      <c r="N24">
        <f t="shared" si="0"/>
        <v>77469</v>
      </c>
      <c r="O24">
        <f>IF(AND(A24&gt;0,A24&lt;999),IFERROR(VLOOKUP(results5132[[#This Row],[Card]],U16W[],1,FALSE),0),0)</f>
        <v>77469</v>
      </c>
      <c r="P24">
        <f t="shared" si="1"/>
        <v>23</v>
      </c>
    </row>
    <row r="25" spans="1:16" x14ac:dyDescent="0.3">
      <c r="A25" s="11">
        <v>24</v>
      </c>
      <c r="B25" s="12">
        <v>77393</v>
      </c>
      <c r="C25" s="12">
        <v>45</v>
      </c>
      <c r="D25" s="13" t="s">
        <v>94</v>
      </c>
      <c r="E25" s="13" t="s">
        <v>20</v>
      </c>
      <c r="F25" s="12">
        <v>2</v>
      </c>
      <c r="G25" s="13" t="s">
        <v>44</v>
      </c>
      <c r="H25" s="13" t="s">
        <v>48</v>
      </c>
      <c r="I25" s="13"/>
      <c r="J25" s="13" t="s">
        <v>48</v>
      </c>
      <c r="K25" s="14">
        <v>114.11</v>
      </c>
      <c r="N25">
        <f t="shared" si="0"/>
        <v>77393</v>
      </c>
      <c r="O25">
        <f>IF(AND(A25&gt;0,A25&lt;999),IFERROR(VLOOKUP(results5132[[#This Row],[Card]],U16W[],1,FALSE),0),0)</f>
        <v>77393</v>
      </c>
      <c r="P25">
        <f t="shared" si="1"/>
        <v>24</v>
      </c>
    </row>
    <row r="26" spans="1:16" x14ac:dyDescent="0.3">
      <c r="A26" s="7">
        <v>25</v>
      </c>
      <c r="B26" s="8">
        <v>78824</v>
      </c>
      <c r="C26" s="8">
        <v>16</v>
      </c>
      <c r="D26" s="9" t="s">
        <v>95</v>
      </c>
      <c r="E26" s="9" t="s">
        <v>45</v>
      </c>
      <c r="F26" s="8">
        <v>2</v>
      </c>
      <c r="G26" s="9" t="s">
        <v>44</v>
      </c>
      <c r="H26" s="9" t="s">
        <v>96</v>
      </c>
      <c r="I26" s="9"/>
      <c r="J26" s="9" t="s">
        <v>96</v>
      </c>
      <c r="K26" s="10">
        <v>115.46</v>
      </c>
      <c r="N26">
        <f t="shared" si="0"/>
        <v>78824</v>
      </c>
      <c r="O26">
        <f>IF(AND(A26&gt;0,A26&lt;999),IFERROR(VLOOKUP(results5132[[#This Row],[Card]],U16W[],1,FALSE),0),0)</f>
        <v>78824</v>
      </c>
      <c r="P26">
        <f t="shared" si="1"/>
        <v>25</v>
      </c>
    </row>
    <row r="27" spans="1:16" x14ac:dyDescent="0.3">
      <c r="A27" s="11">
        <v>26</v>
      </c>
      <c r="B27" s="12">
        <v>77192</v>
      </c>
      <c r="C27" s="12">
        <v>34</v>
      </c>
      <c r="D27" s="13" t="s">
        <v>97</v>
      </c>
      <c r="E27" s="13" t="s">
        <v>20</v>
      </c>
      <c r="F27" s="12">
        <v>2</v>
      </c>
      <c r="G27" s="13" t="s">
        <v>44</v>
      </c>
      <c r="H27" s="13" t="s">
        <v>98</v>
      </c>
      <c r="I27" s="13"/>
      <c r="J27" s="13" t="s">
        <v>98</v>
      </c>
      <c r="K27" s="14">
        <v>117.95</v>
      </c>
      <c r="N27">
        <f t="shared" si="0"/>
        <v>77192</v>
      </c>
      <c r="O27">
        <f>IF(AND(A27&gt;0,A27&lt;999),IFERROR(VLOOKUP(results5132[[#This Row],[Card]],U16W[],1,FALSE),0),0)</f>
        <v>77192</v>
      </c>
      <c r="P27">
        <f t="shared" si="1"/>
        <v>26</v>
      </c>
    </row>
    <row r="28" spans="1:16" x14ac:dyDescent="0.3">
      <c r="A28" s="7">
        <v>27</v>
      </c>
      <c r="B28" s="8">
        <v>80983</v>
      </c>
      <c r="C28" s="8">
        <v>19</v>
      </c>
      <c r="D28" s="9" t="s">
        <v>99</v>
      </c>
      <c r="E28" s="9" t="s">
        <v>19</v>
      </c>
      <c r="F28" s="8">
        <v>3</v>
      </c>
      <c r="G28" s="9" t="s">
        <v>44</v>
      </c>
      <c r="H28" s="9" t="s">
        <v>100</v>
      </c>
      <c r="I28" s="9"/>
      <c r="J28" s="9" t="s">
        <v>100</v>
      </c>
      <c r="K28" s="10">
        <v>119.75</v>
      </c>
      <c r="N28">
        <f t="shared" si="0"/>
        <v>80983</v>
      </c>
      <c r="O28">
        <f>IF(AND(A28&gt;0,A28&lt;999),IFERROR(VLOOKUP(results5132[[#This Row],[Card]],U16W[],1,FALSE),0),0)</f>
        <v>80983</v>
      </c>
      <c r="P28">
        <f t="shared" si="1"/>
        <v>27</v>
      </c>
    </row>
    <row r="29" spans="1:16" x14ac:dyDescent="0.3">
      <c r="A29" s="11">
        <v>28</v>
      </c>
      <c r="B29" s="12">
        <v>80880</v>
      </c>
      <c r="C29" s="12">
        <v>31</v>
      </c>
      <c r="D29" s="13" t="s">
        <v>101</v>
      </c>
      <c r="E29" s="13" t="s">
        <v>14</v>
      </c>
      <c r="F29" s="12">
        <v>3</v>
      </c>
      <c r="G29" s="13" t="s">
        <v>44</v>
      </c>
      <c r="H29" s="13" t="s">
        <v>38</v>
      </c>
      <c r="I29" s="13"/>
      <c r="J29" s="13" t="s">
        <v>38</v>
      </c>
      <c r="K29" s="14">
        <v>119.97</v>
      </c>
      <c r="N29">
        <f t="shared" si="0"/>
        <v>80880</v>
      </c>
      <c r="O29">
        <f>IF(AND(A29&gt;0,A29&lt;999),IFERROR(VLOOKUP(results5132[[#This Row],[Card]],U16W[],1,FALSE),0),0)</f>
        <v>80880</v>
      </c>
      <c r="P29">
        <f t="shared" si="1"/>
        <v>28</v>
      </c>
    </row>
    <row r="30" spans="1:16" x14ac:dyDescent="0.3">
      <c r="A30" s="7">
        <v>29</v>
      </c>
      <c r="B30" s="8">
        <v>82059</v>
      </c>
      <c r="C30" s="8">
        <v>40</v>
      </c>
      <c r="D30" s="9" t="s">
        <v>102</v>
      </c>
      <c r="E30" s="9" t="s">
        <v>14</v>
      </c>
      <c r="F30" s="8">
        <v>3</v>
      </c>
      <c r="G30" s="9" t="s">
        <v>44</v>
      </c>
      <c r="H30" s="9" t="s">
        <v>23</v>
      </c>
      <c r="I30" s="9"/>
      <c r="J30" s="9" t="s">
        <v>23</v>
      </c>
      <c r="K30" s="10">
        <v>120.65</v>
      </c>
      <c r="N30">
        <f t="shared" si="0"/>
        <v>82059</v>
      </c>
      <c r="O30">
        <f>IF(AND(A30&gt;0,A30&lt;999),IFERROR(VLOOKUP(results5132[[#This Row],[Card]],U16W[],1,FALSE),0),0)</f>
        <v>82059</v>
      </c>
      <c r="P30">
        <f t="shared" si="1"/>
        <v>29</v>
      </c>
    </row>
    <row r="31" spans="1:16" x14ac:dyDescent="0.3">
      <c r="A31" s="11">
        <v>30</v>
      </c>
      <c r="B31" s="12">
        <v>78558</v>
      </c>
      <c r="C31" s="12">
        <v>68</v>
      </c>
      <c r="D31" s="13" t="s">
        <v>103</v>
      </c>
      <c r="E31" s="13" t="s">
        <v>14</v>
      </c>
      <c r="F31" s="12">
        <v>2</v>
      </c>
      <c r="G31" s="13" t="s">
        <v>44</v>
      </c>
      <c r="H31" s="13" t="s">
        <v>24</v>
      </c>
      <c r="I31" s="13"/>
      <c r="J31" s="13" t="s">
        <v>24</v>
      </c>
      <c r="K31" s="14">
        <v>121.78</v>
      </c>
      <c r="N31">
        <f t="shared" si="0"/>
        <v>78558</v>
      </c>
      <c r="O31">
        <f>IF(AND(A31&gt;0,A31&lt;999),IFERROR(VLOOKUP(results5132[[#This Row],[Card]],U16W[],1,FALSE),0),0)</f>
        <v>78558</v>
      </c>
      <c r="P31">
        <f t="shared" si="1"/>
        <v>30</v>
      </c>
    </row>
    <row r="32" spans="1:16" x14ac:dyDescent="0.3">
      <c r="A32" s="7">
        <v>31</v>
      </c>
      <c r="B32" s="8">
        <v>80883</v>
      </c>
      <c r="C32" s="8">
        <v>36</v>
      </c>
      <c r="D32" s="9" t="s">
        <v>104</v>
      </c>
      <c r="E32" s="9" t="s">
        <v>14</v>
      </c>
      <c r="F32" s="8">
        <v>3</v>
      </c>
      <c r="G32" s="9" t="s">
        <v>44</v>
      </c>
      <c r="H32" s="9" t="s">
        <v>105</v>
      </c>
      <c r="I32" s="9"/>
      <c r="J32" s="9" t="s">
        <v>105</v>
      </c>
      <c r="K32" s="10">
        <v>122.68</v>
      </c>
      <c r="N32">
        <f t="shared" si="0"/>
        <v>80883</v>
      </c>
      <c r="O32">
        <f>IF(AND(A32&gt;0,A32&lt;999),IFERROR(VLOOKUP(results5132[[#This Row],[Card]],U16W[],1,FALSE),0),0)</f>
        <v>80883</v>
      </c>
      <c r="P32">
        <f t="shared" si="1"/>
        <v>31</v>
      </c>
    </row>
    <row r="33" spans="1:16" x14ac:dyDescent="0.3">
      <c r="A33" s="11">
        <v>32</v>
      </c>
      <c r="B33" s="12">
        <v>81174</v>
      </c>
      <c r="C33" s="12">
        <v>32</v>
      </c>
      <c r="D33" s="13" t="s">
        <v>106</v>
      </c>
      <c r="E33" s="13" t="s">
        <v>16</v>
      </c>
      <c r="F33" s="12">
        <v>3</v>
      </c>
      <c r="G33" s="13" t="s">
        <v>44</v>
      </c>
      <c r="H33" s="13" t="s">
        <v>107</v>
      </c>
      <c r="I33" s="13"/>
      <c r="J33" s="13" t="s">
        <v>107</v>
      </c>
      <c r="K33" s="14">
        <v>124.26</v>
      </c>
      <c r="N33">
        <f t="shared" si="0"/>
        <v>81174</v>
      </c>
      <c r="O33">
        <f>IF(AND(A33&gt;0,A33&lt;999),IFERROR(VLOOKUP(results5132[[#This Row],[Card]],U16W[],1,FALSE),0),0)</f>
        <v>81174</v>
      </c>
      <c r="P33">
        <f t="shared" si="1"/>
        <v>32</v>
      </c>
    </row>
    <row r="34" spans="1:16" x14ac:dyDescent="0.3">
      <c r="A34" s="7">
        <v>33</v>
      </c>
      <c r="B34" s="8">
        <v>80548</v>
      </c>
      <c r="C34" s="8">
        <v>6</v>
      </c>
      <c r="D34" s="9" t="s">
        <v>108</v>
      </c>
      <c r="E34" s="9" t="s">
        <v>45</v>
      </c>
      <c r="F34" s="8">
        <v>2</v>
      </c>
      <c r="G34" s="9" t="s">
        <v>44</v>
      </c>
      <c r="H34" s="9" t="s">
        <v>25</v>
      </c>
      <c r="I34" s="9"/>
      <c r="J34" s="9" t="s">
        <v>25</v>
      </c>
      <c r="K34" s="10">
        <v>124.71</v>
      </c>
      <c r="N34">
        <f t="shared" ref="N34:N65" si="2">B34</f>
        <v>80548</v>
      </c>
      <c r="O34">
        <f>IF(AND(A34&gt;0,A34&lt;999),IFERROR(VLOOKUP(results5132[[#This Row],[Card]],U16W[],1,FALSE),0),0)</f>
        <v>80548</v>
      </c>
      <c r="P34">
        <f t="shared" ref="P34:P65" si="3">A34</f>
        <v>33</v>
      </c>
    </row>
    <row r="35" spans="1:16" x14ac:dyDescent="0.3">
      <c r="A35" s="11">
        <v>34</v>
      </c>
      <c r="B35" s="12">
        <v>74866</v>
      </c>
      <c r="C35" s="12">
        <v>21</v>
      </c>
      <c r="D35" s="13" t="s">
        <v>109</v>
      </c>
      <c r="E35" s="13" t="s">
        <v>43</v>
      </c>
      <c r="F35" s="12">
        <v>3</v>
      </c>
      <c r="G35" s="13" t="s">
        <v>44</v>
      </c>
      <c r="H35" s="13" t="s">
        <v>110</v>
      </c>
      <c r="I35" s="13"/>
      <c r="J35" s="13" t="s">
        <v>110</v>
      </c>
      <c r="K35" s="14">
        <v>127.87</v>
      </c>
      <c r="N35">
        <f t="shared" si="2"/>
        <v>74866</v>
      </c>
      <c r="O35">
        <f>IF(AND(A35&gt;0,A35&lt;999),IFERROR(VLOOKUP(results5132[[#This Row],[Card]],U16W[],1,FALSE),0),0)</f>
        <v>74866</v>
      </c>
      <c r="P35">
        <f t="shared" si="3"/>
        <v>34</v>
      </c>
    </row>
    <row r="36" spans="1:16" x14ac:dyDescent="0.3">
      <c r="A36" s="7">
        <v>35</v>
      </c>
      <c r="B36" s="8">
        <v>80972</v>
      </c>
      <c r="C36" s="8">
        <v>38</v>
      </c>
      <c r="D36" s="9" t="s">
        <v>111</v>
      </c>
      <c r="E36" s="9" t="s">
        <v>19</v>
      </c>
      <c r="F36" s="8">
        <v>3</v>
      </c>
      <c r="G36" s="9" t="s">
        <v>44</v>
      </c>
      <c r="H36" s="9" t="s">
        <v>112</v>
      </c>
      <c r="I36" s="9"/>
      <c r="J36" s="9" t="s">
        <v>112</v>
      </c>
      <c r="K36" s="10">
        <v>129</v>
      </c>
      <c r="N36">
        <f t="shared" si="2"/>
        <v>80972</v>
      </c>
      <c r="O36">
        <f>IF(AND(A36&gt;0,A36&lt;999),IFERROR(VLOOKUP(results5132[[#This Row],[Card]],U16W[],1,FALSE),0),0)</f>
        <v>80972</v>
      </c>
      <c r="P36">
        <f t="shared" si="3"/>
        <v>35</v>
      </c>
    </row>
    <row r="37" spans="1:16" x14ac:dyDescent="0.3">
      <c r="A37" s="11">
        <v>35</v>
      </c>
      <c r="B37" s="12">
        <v>80543</v>
      </c>
      <c r="C37" s="12">
        <v>5</v>
      </c>
      <c r="D37" s="13" t="s">
        <v>113</v>
      </c>
      <c r="E37" s="13" t="s">
        <v>45</v>
      </c>
      <c r="F37" s="12">
        <v>2</v>
      </c>
      <c r="G37" s="13" t="s">
        <v>44</v>
      </c>
      <c r="H37" s="13" t="s">
        <v>112</v>
      </c>
      <c r="I37" s="13"/>
      <c r="J37" s="13" t="s">
        <v>112</v>
      </c>
      <c r="K37" s="14">
        <v>129</v>
      </c>
      <c r="N37">
        <f t="shared" si="2"/>
        <v>80543</v>
      </c>
      <c r="O37">
        <f>IF(AND(A37&gt;0,A37&lt;999),IFERROR(VLOOKUP(results5132[[#This Row],[Card]],U16W[],1,FALSE),0),0)</f>
        <v>80543</v>
      </c>
      <c r="P37">
        <f t="shared" si="3"/>
        <v>35</v>
      </c>
    </row>
    <row r="38" spans="1:16" x14ac:dyDescent="0.3">
      <c r="A38" s="7">
        <v>37</v>
      </c>
      <c r="B38" s="8">
        <v>76810</v>
      </c>
      <c r="C38" s="8">
        <v>28</v>
      </c>
      <c r="D38" s="9" t="s">
        <v>114</v>
      </c>
      <c r="E38" s="9" t="s">
        <v>28</v>
      </c>
      <c r="F38" s="8">
        <v>2</v>
      </c>
      <c r="G38" s="9" t="s">
        <v>44</v>
      </c>
      <c r="H38" s="9" t="s">
        <v>115</v>
      </c>
      <c r="I38" s="9"/>
      <c r="J38" s="9" t="s">
        <v>115</v>
      </c>
      <c r="K38" s="10">
        <v>129.22</v>
      </c>
      <c r="N38">
        <f t="shared" si="2"/>
        <v>76810</v>
      </c>
      <c r="O38">
        <f>IF(AND(A38&gt;0,A38&lt;999),IFERROR(VLOOKUP(results5132[[#This Row],[Card]],U16W[],1,FALSE),0),0)</f>
        <v>76810</v>
      </c>
      <c r="P38">
        <f t="shared" si="3"/>
        <v>37</v>
      </c>
    </row>
    <row r="39" spans="1:16" x14ac:dyDescent="0.3">
      <c r="A39" s="11">
        <v>38</v>
      </c>
      <c r="B39" s="12">
        <v>76255</v>
      </c>
      <c r="C39" s="12">
        <v>39</v>
      </c>
      <c r="D39" s="13" t="s">
        <v>116</v>
      </c>
      <c r="E39" s="13" t="s">
        <v>14</v>
      </c>
      <c r="F39" s="12">
        <v>2</v>
      </c>
      <c r="G39" s="13" t="s">
        <v>44</v>
      </c>
      <c r="H39" s="13" t="s">
        <v>117</v>
      </c>
      <c r="I39" s="13"/>
      <c r="J39" s="13" t="s">
        <v>117</v>
      </c>
      <c r="K39" s="14">
        <v>131.93</v>
      </c>
      <c r="N39">
        <f t="shared" si="2"/>
        <v>76255</v>
      </c>
      <c r="O39">
        <f>IF(AND(A39&gt;0,A39&lt;999),IFERROR(VLOOKUP(results5132[[#This Row],[Card]],U16W[],1,FALSE),0),0)</f>
        <v>76255</v>
      </c>
      <c r="P39">
        <f t="shared" si="3"/>
        <v>38</v>
      </c>
    </row>
    <row r="40" spans="1:16" x14ac:dyDescent="0.3">
      <c r="A40" s="7">
        <v>39</v>
      </c>
      <c r="B40" s="8">
        <v>77287</v>
      </c>
      <c r="C40" s="8">
        <v>46</v>
      </c>
      <c r="D40" s="9" t="s">
        <v>118</v>
      </c>
      <c r="E40" s="9" t="s">
        <v>15</v>
      </c>
      <c r="F40" s="8">
        <v>2</v>
      </c>
      <c r="G40" s="9" t="s">
        <v>44</v>
      </c>
      <c r="H40" s="9" t="s">
        <v>51</v>
      </c>
      <c r="I40" s="9"/>
      <c r="J40" s="9" t="s">
        <v>51</v>
      </c>
      <c r="K40" s="10">
        <v>132.83000000000001</v>
      </c>
      <c r="N40">
        <f t="shared" si="2"/>
        <v>77287</v>
      </c>
      <c r="O40">
        <f>IF(AND(A40&gt;0,A40&lt;999),IFERROR(VLOOKUP(results5132[[#This Row],[Card]],U16W[],1,FALSE),0),0)</f>
        <v>77287</v>
      </c>
      <c r="P40">
        <f t="shared" si="3"/>
        <v>39</v>
      </c>
    </row>
    <row r="41" spans="1:16" x14ac:dyDescent="0.3">
      <c r="A41" s="11">
        <v>40</v>
      </c>
      <c r="B41" s="12">
        <v>75556</v>
      </c>
      <c r="C41" s="12">
        <v>69</v>
      </c>
      <c r="D41" s="13" t="s">
        <v>119</v>
      </c>
      <c r="E41" s="13" t="s">
        <v>18</v>
      </c>
      <c r="F41" s="12">
        <v>2</v>
      </c>
      <c r="G41" s="13" t="s">
        <v>44</v>
      </c>
      <c r="H41" s="13" t="s">
        <v>26</v>
      </c>
      <c r="I41" s="13"/>
      <c r="J41" s="13" t="s">
        <v>26</v>
      </c>
      <c r="K41" s="14">
        <v>138.24</v>
      </c>
      <c r="N41">
        <f t="shared" si="2"/>
        <v>75556</v>
      </c>
      <c r="O41">
        <f>IF(AND(A41&gt;0,A41&lt;999),IFERROR(VLOOKUP(results5132[[#This Row],[Card]],U16W[],1,FALSE),0),0)</f>
        <v>75556</v>
      </c>
      <c r="P41">
        <f t="shared" si="3"/>
        <v>40</v>
      </c>
    </row>
    <row r="42" spans="1:16" x14ac:dyDescent="0.3">
      <c r="A42" s="7">
        <v>41</v>
      </c>
      <c r="B42" s="8">
        <v>80895</v>
      </c>
      <c r="C42" s="8">
        <v>70</v>
      </c>
      <c r="D42" s="9" t="s">
        <v>120</v>
      </c>
      <c r="E42" s="9" t="s">
        <v>17</v>
      </c>
      <c r="F42" s="8">
        <v>3</v>
      </c>
      <c r="G42" s="9" t="s">
        <v>44</v>
      </c>
      <c r="H42" s="9" t="s">
        <v>121</v>
      </c>
      <c r="I42" s="9"/>
      <c r="J42" s="9" t="s">
        <v>121</v>
      </c>
      <c r="K42" s="10">
        <v>139.82</v>
      </c>
      <c r="N42">
        <f t="shared" si="2"/>
        <v>80895</v>
      </c>
      <c r="O42">
        <f>IF(AND(A42&gt;0,A42&lt;999),IFERROR(VLOOKUP(results5132[[#This Row],[Card]],U16W[],1,FALSE),0),0)</f>
        <v>80895</v>
      </c>
      <c r="P42">
        <f t="shared" si="3"/>
        <v>41</v>
      </c>
    </row>
    <row r="43" spans="1:16" x14ac:dyDescent="0.3">
      <c r="A43" s="11">
        <v>41</v>
      </c>
      <c r="B43" s="12">
        <v>78607</v>
      </c>
      <c r="C43" s="12">
        <v>65</v>
      </c>
      <c r="D43" s="13" t="s">
        <v>122</v>
      </c>
      <c r="E43" s="13" t="s">
        <v>20</v>
      </c>
      <c r="F43" s="12">
        <v>2</v>
      </c>
      <c r="G43" s="13" t="s">
        <v>44</v>
      </c>
      <c r="H43" s="13" t="s">
        <v>121</v>
      </c>
      <c r="I43" s="13"/>
      <c r="J43" s="13" t="s">
        <v>121</v>
      </c>
      <c r="K43" s="14">
        <v>139.82</v>
      </c>
      <c r="N43">
        <f t="shared" si="2"/>
        <v>78607</v>
      </c>
      <c r="O43">
        <f>IF(AND(A43&gt;0,A43&lt;999),IFERROR(VLOOKUP(results5132[[#This Row],[Card]],U16W[],1,FALSE),0),0)</f>
        <v>78607</v>
      </c>
      <c r="P43">
        <f t="shared" si="3"/>
        <v>41</v>
      </c>
    </row>
    <row r="44" spans="1:16" x14ac:dyDescent="0.3">
      <c r="A44" s="7">
        <v>43</v>
      </c>
      <c r="B44" s="8">
        <v>82165</v>
      </c>
      <c r="C44" s="8">
        <v>12</v>
      </c>
      <c r="D44" s="9" t="s">
        <v>123</v>
      </c>
      <c r="E44" s="9" t="s">
        <v>49</v>
      </c>
      <c r="F44" s="8">
        <v>3</v>
      </c>
      <c r="G44" s="9" t="s">
        <v>44</v>
      </c>
      <c r="H44" s="9" t="s">
        <v>27</v>
      </c>
      <c r="I44" s="9"/>
      <c r="J44" s="9" t="s">
        <v>27</v>
      </c>
      <c r="K44" s="10">
        <v>143.65</v>
      </c>
      <c r="N44">
        <f t="shared" si="2"/>
        <v>82165</v>
      </c>
      <c r="O44">
        <f>IF(AND(A44&gt;0,A44&lt;999),IFERROR(VLOOKUP(results5132[[#This Row],[Card]],U16W[],1,FALSE),0),0)</f>
        <v>82165</v>
      </c>
      <c r="P44">
        <f t="shared" si="3"/>
        <v>43</v>
      </c>
    </row>
    <row r="45" spans="1:16" x14ac:dyDescent="0.3">
      <c r="A45" s="11">
        <v>44</v>
      </c>
      <c r="B45" s="12">
        <v>74981</v>
      </c>
      <c r="C45" s="12">
        <v>49</v>
      </c>
      <c r="D45" s="13" t="s">
        <v>124</v>
      </c>
      <c r="E45" s="13" t="s">
        <v>22</v>
      </c>
      <c r="F45" s="12">
        <v>2</v>
      </c>
      <c r="G45" s="13" t="s">
        <v>44</v>
      </c>
      <c r="H45" s="13" t="s">
        <v>125</v>
      </c>
      <c r="I45" s="13"/>
      <c r="J45" s="13" t="s">
        <v>125</v>
      </c>
      <c r="K45" s="14">
        <v>150.41999999999999</v>
      </c>
      <c r="N45">
        <f t="shared" si="2"/>
        <v>74981</v>
      </c>
      <c r="O45">
        <f>IF(AND(A45&gt;0,A45&lt;999),IFERROR(VLOOKUP(results5132[[#This Row],[Card]],U16W[],1,FALSE),0),0)</f>
        <v>74981</v>
      </c>
      <c r="P45">
        <f t="shared" si="3"/>
        <v>44</v>
      </c>
    </row>
    <row r="46" spans="1:16" x14ac:dyDescent="0.3">
      <c r="A46" s="7">
        <v>45</v>
      </c>
      <c r="B46" s="8">
        <v>78412</v>
      </c>
      <c r="C46" s="8">
        <v>42</v>
      </c>
      <c r="D46" s="9" t="s">
        <v>126</v>
      </c>
      <c r="E46" s="9" t="s">
        <v>28</v>
      </c>
      <c r="F46" s="8">
        <v>3</v>
      </c>
      <c r="G46" s="9" t="s">
        <v>44</v>
      </c>
      <c r="H46" s="9" t="s">
        <v>127</v>
      </c>
      <c r="I46" s="9"/>
      <c r="J46" s="9" t="s">
        <v>127</v>
      </c>
      <c r="K46" s="10">
        <v>152.44999999999999</v>
      </c>
      <c r="N46">
        <f t="shared" si="2"/>
        <v>78412</v>
      </c>
      <c r="O46">
        <f>IF(AND(A46&gt;0,A46&lt;999),IFERROR(VLOOKUP(results5132[[#This Row],[Card]],U16W[],1,FALSE),0),0)</f>
        <v>78412</v>
      </c>
      <c r="P46">
        <f t="shared" si="3"/>
        <v>45</v>
      </c>
    </row>
    <row r="47" spans="1:16" x14ac:dyDescent="0.3">
      <c r="A47" s="11">
        <v>46</v>
      </c>
      <c r="B47" s="12">
        <v>80882</v>
      </c>
      <c r="C47" s="12">
        <v>51</v>
      </c>
      <c r="D47" s="13" t="s">
        <v>128</v>
      </c>
      <c r="E47" s="13" t="s">
        <v>14</v>
      </c>
      <c r="F47" s="12">
        <v>3</v>
      </c>
      <c r="G47" s="13" t="s">
        <v>44</v>
      </c>
      <c r="H47" s="13" t="s">
        <v>129</v>
      </c>
      <c r="I47" s="13"/>
      <c r="J47" s="13" t="s">
        <v>129</v>
      </c>
      <c r="K47" s="14">
        <v>152.66999999999999</v>
      </c>
      <c r="N47">
        <f t="shared" si="2"/>
        <v>80882</v>
      </c>
      <c r="O47">
        <f>IF(AND(A47&gt;0,A47&lt;999),IFERROR(VLOOKUP(results5132[[#This Row],[Card]],U16W[],1,FALSE),0),0)</f>
        <v>80882</v>
      </c>
      <c r="P47">
        <f t="shared" si="3"/>
        <v>46</v>
      </c>
    </row>
    <row r="48" spans="1:16" x14ac:dyDescent="0.3">
      <c r="A48" s="7">
        <v>47</v>
      </c>
      <c r="B48" s="8">
        <v>80959</v>
      </c>
      <c r="C48" s="8">
        <v>64</v>
      </c>
      <c r="D48" s="9" t="s">
        <v>130</v>
      </c>
      <c r="E48" s="9" t="s">
        <v>19</v>
      </c>
      <c r="F48" s="8">
        <v>3</v>
      </c>
      <c r="G48" s="9" t="s">
        <v>44</v>
      </c>
      <c r="H48" s="9" t="s">
        <v>131</v>
      </c>
      <c r="I48" s="9"/>
      <c r="J48" s="9" t="s">
        <v>131</v>
      </c>
      <c r="K48" s="10">
        <v>154.93</v>
      </c>
      <c r="N48">
        <f t="shared" si="2"/>
        <v>80959</v>
      </c>
      <c r="O48">
        <f>IF(AND(A48&gt;0,A48&lt;999),IFERROR(VLOOKUP(results5132[[#This Row],[Card]],U16W[],1,FALSE),0),0)</f>
        <v>80959</v>
      </c>
      <c r="P48">
        <f t="shared" si="3"/>
        <v>47</v>
      </c>
    </row>
    <row r="49" spans="1:16" x14ac:dyDescent="0.3">
      <c r="A49" s="11">
        <v>48</v>
      </c>
      <c r="B49" s="12">
        <v>74658</v>
      </c>
      <c r="C49" s="12">
        <v>41</v>
      </c>
      <c r="D49" s="13" t="s">
        <v>132</v>
      </c>
      <c r="E49" s="13" t="s">
        <v>14</v>
      </c>
      <c r="F49" s="12">
        <v>2</v>
      </c>
      <c r="G49" s="13" t="s">
        <v>44</v>
      </c>
      <c r="H49" s="13" t="s">
        <v>133</v>
      </c>
      <c r="I49" s="13"/>
      <c r="J49" s="13" t="s">
        <v>133</v>
      </c>
      <c r="K49" s="14">
        <v>156.51</v>
      </c>
      <c r="N49">
        <f t="shared" si="2"/>
        <v>74658</v>
      </c>
      <c r="O49">
        <f>IF(AND(A49&gt;0,A49&lt;999),IFERROR(VLOOKUP(results5132[[#This Row],[Card]],U16W[],1,FALSE),0),0)</f>
        <v>74658</v>
      </c>
      <c r="P49">
        <f t="shared" si="3"/>
        <v>48</v>
      </c>
    </row>
    <row r="50" spans="1:16" x14ac:dyDescent="0.3">
      <c r="A50" s="7">
        <v>49</v>
      </c>
      <c r="B50" s="8">
        <v>85771</v>
      </c>
      <c r="C50" s="8">
        <v>71</v>
      </c>
      <c r="D50" s="9" t="s">
        <v>134</v>
      </c>
      <c r="E50" s="9" t="s">
        <v>14</v>
      </c>
      <c r="F50" s="8">
        <v>2</v>
      </c>
      <c r="G50" s="9" t="s">
        <v>44</v>
      </c>
      <c r="H50" s="9" t="s">
        <v>42</v>
      </c>
      <c r="I50" s="9"/>
      <c r="J50" s="9" t="s">
        <v>42</v>
      </c>
      <c r="K50" s="10">
        <v>158.31</v>
      </c>
      <c r="N50">
        <f t="shared" si="2"/>
        <v>85771</v>
      </c>
      <c r="O50">
        <f>IF(AND(A50&gt;0,A50&lt;999),IFERROR(VLOOKUP(results5132[[#This Row],[Card]],U16W[],1,FALSE),0),0)</f>
        <v>85771</v>
      </c>
      <c r="P50">
        <f t="shared" si="3"/>
        <v>49</v>
      </c>
    </row>
    <row r="51" spans="1:16" x14ac:dyDescent="0.3">
      <c r="A51" s="11">
        <v>50</v>
      </c>
      <c r="B51" s="12">
        <v>85769</v>
      </c>
      <c r="C51" s="12">
        <v>44</v>
      </c>
      <c r="D51" s="13" t="s">
        <v>135</v>
      </c>
      <c r="E51" s="13" t="s">
        <v>14</v>
      </c>
      <c r="F51" s="12">
        <v>2</v>
      </c>
      <c r="G51" s="13" t="s">
        <v>44</v>
      </c>
      <c r="H51" s="13" t="s">
        <v>136</v>
      </c>
      <c r="I51" s="13"/>
      <c r="J51" s="13" t="s">
        <v>136</v>
      </c>
      <c r="K51" s="14">
        <v>161.69999999999999</v>
      </c>
      <c r="N51">
        <f t="shared" si="2"/>
        <v>85769</v>
      </c>
      <c r="O51">
        <f>IF(AND(A51&gt;0,A51&lt;999),IFERROR(VLOOKUP(results5132[[#This Row],[Card]],U16W[],1,FALSE),0),0)</f>
        <v>85769</v>
      </c>
      <c r="P51">
        <f t="shared" si="3"/>
        <v>50</v>
      </c>
    </row>
    <row r="52" spans="1:16" x14ac:dyDescent="0.3">
      <c r="A52" s="7">
        <v>51</v>
      </c>
      <c r="B52" s="8">
        <v>78199</v>
      </c>
      <c r="C52" s="8">
        <v>47</v>
      </c>
      <c r="D52" s="9" t="s">
        <v>137</v>
      </c>
      <c r="E52" s="9" t="s">
        <v>22</v>
      </c>
      <c r="F52" s="8">
        <v>2</v>
      </c>
      <c r="G52" s="9" t="s">
        <v>44</v>
      </c>
      <c r="H52" s="9" t="s">
        <v>138</v>
      </c>
      <c r="I52" s="9"/>
      <c r="J52" s="9" t="s">
        <v>138</v>
      </c>
      <c r="K52" s="10">
        <v>163.72999999999999</v>
      </c>
      <c r="N52">
        <f t="shared" si="2"/>
        <v>78199</v>
      </c>
      <c r="O52">
        <f>IF(AND(A52&gt;0,A52&lt;999),IFERROR(VLOOKUP(results5132[[#This Row],[Card]],U16W[],1,FALSE),0),0)</f>
        <v>78199</v>
      </c>
      <c r="P52">
        <f t="shared" si="3"/>
        <v>51</v>
      </c>
    </row>
    <row r="53" spans="1:16" x14ac:dyDescent="0.3">
      <c r="A53" s="11">
        <v>52</v>
      </c>
      <c r="B53" s="12">
        <v>80889</v>
      </c>
      <c r="C53" s="12">
        <v>37</v>
      </c>
      <c r="D53" s="13" t="s">
        <v>139</v>
      </c>
      <c r="E53" s="13" t="s">
        <v>17</v>
      </c>
      <c r="F53" s="12">
        <v>3</v>
      </c>
      <c r="G53" s="13" t="s">
        <v>44</v>
      </c>
      <c r="H53" s="13" t="s">
        <v>140</v>
      </c>
      <c r="I53" s="13"/>
      <c r="J53" s="13" t="s">
        <v>140</v>
      </c>
      <c r="K53" s="14">
        <v>166.88</v>
      </c>
      <c r="N53">
        <f t="shared" si="2"/>
        <v>80889</v>
      </c>
      <c r="O53">
        <f>IF(AND(A53&gt;0,A53&lt;999),IFERROR(VLOOKUP(results5132[[#This Row],[Card]],U16W[],1,FALSE),0),0)</f>
        <v>80889</v>
      </c>
      <c r="P53">
        <f t="shared" si="3"/>
        <v>52</v>
      </c>
    </row>
    <row r="54" spans="1:16" x14ac:dyDescent="0.3">
      <c r="A54" s="7">
        <v>53</v>
      </c>
      <c r="B54" s="8">
        <v>77197</v>
      </c>
      <c r="C54" s="8">
        <v>56</v>
      </c>
      <c r="D54" s="9" t="s">
        <v>141</v>
      </c>
      <c r="E54" s="9" t="s">
        <v>15</v>
      </c>
      <c r="F54" s="8">
        <v>2</v>
      </c>
      <c r="G54" s="9" t="s">
        <v>44</v>
      </c>
      <c r="H54" s="9" t="s">
        <v>142</v>
      </c>
      <c r="I54" s="9"/>
      <c r="J54" s="9" t="s">
        <v>142</v>
      </c>
      <c r="K54" s="10">
        <v>171.39</v>
      </c>
      <c r="N54">
        <f t="shared" si="2"/>
        <v>77197</v>
      </c>
      <c r="O54">
        <f>IF(AND(A54&gt;0,A54&lt;999),IFERROR(VLOOKUP(results5132[[#This Row],[Card]],U16W[],1,FALSE),0),0)</f>
        <v>77197</v>
      </c>
      <c r="P54">
        <f t="shared" si="3"/>
        <v>53</v>
      </c>
    </row>
    <row r="55" spans="1:16" x14ac:dyDescent="0.3">
      <c r="A55" s="11">
        <v>54</v>
      </c>
      <c r="B55" s="12">
        <v>77306</v>
      </c>
      <c r="C55" s="12">
        <v>74</v>
      </c>
      <c r="D55" s="13" t="s">
        <v>143</v>
      </c>
      <c r="E55" s="13" t="s">
        <v>50</v>
      </c>
      <c r="F55" s="12">
        <v>2</v>
      </c>
      <c r="G55" s="13" t="s">
        <v>44</v>
      </c>
      <c r="H55" s="13" t="s">
        <v>144</v>
      </c>
      <c r="I55" s="13"/>
      <c r="J55" s="13" t="s">
        <v>144</v>
      </c>
      <c r="K55" s="14">
        <v>171.62</v>
      </c>
      <c r="N55">
        <f t="shared" si="2"/>
        <v>77306</v>
      </c>
      <c r="O55">
        <f>IF(AND(A55&gt;0,A55&lt;999),IFERROR(VLOOKUP(results5132[[#This Row],[Card]],U16W[],1,FALSE),0),0)</f>
        <v>77306</v>
      </c>
      <c r="P55">
        <f t="shared" si="3"/>
        <v>54</v>
      </c>
    </row>
    <row r="56" spans="1:16" x14ac:dyDescent="0.3">
      <c r="A56" s="7">
        <v>55</v>
      </c>
      <c r="B56" s="8">
        <v>76232</v>
      </c>
      <c r="C56" s="8">
        <v>50</v>
      </c>
      <c r="D56" s="9" t="s">
        <v>145</v>
      </c>
      <c r="E56" s="9" t="s">
        <v>15</v>
      </c>
      <c r="F56" s="8">
        <v>3</v>
      </c>
      <c r="G56" s="9" t="s">
        <v>44</v>
      </c>
      <c r="H56" s="9" t="s">
        <v>146</v>
      </c>
      <c r="I56" s="9"/>
      <c r="J56" s="9" t="s">
        <v>146</v>
      </c>
      <c r="K56" s="10">
        <v>174.55</v>
      </c>
      <c r="N56">
        <f t="shared" si="2"/>
        <v>76232</v>
      </c>
      <c r="O56">
        <f>IF(AND(A56&gt;0,A56&lt;999),IFERROR(VLOOKUP(results5132[[#This Row],[Card]],U16W[],1,FALSE),0),0)</f>
        <v>76232</v>
      </c>
      <c r="P56">
        <f t="shared" si="3"/>
        <v>55</v>
      </c>
    </row>
    <row r="57" spans="1:16" x14ac:dyDescent="0.3">
      <c r="A57" s="11">
        <v>56</v>
      </c>
      <c r="B57" s="12">
        <v>80879</v>
      </c>
      <c r="C57" s="12">
        <v>60</v>
      </c>
      <c r="D57" s="13" t="s">
        <v>147</v>
      </c>
      <c r="E57" s="13" t="s">
        <v>14</v>
      </c>
      <c r="F57" s="12">
        <v>3</v>
      </c>
      <c r="G57" s="13" t="s">
        <v>44</v>
      </c>
      <c r="H57" s="13" t="s">
        <v>148</v>
      </c>
      <c r="I57" s="13"/>
      <c r="J57" s="13" t="s">
        <v>148</v>
      </c>
      <c r="K57" s="14">
        <v>176.13</v>
      </c>
      <c r="N57">
        <f t="shared" si="2"/>
        <v>80879</v>
      </c>
      <c r="O57">
        <f>IF(AND(A57&gt;0,A57&lt;999),IFERROR(VLOOKUP(results5132[[#This Row],[Card]],U16W[],1,FALSE),0),0)</f>
        <v>80879</v>
      </c>
      <c r="P57">
        <f t="shared" si="3"/>
        <v>56</v>
      </c>
    </row>
    <row r="58" spans="1:16" x14ac:dyDescent="0.3">
      <c r="A58" s="7">
        <v>57</v>
      </c>
      <c r="B58" s="8">
        <v>85538</v>
      </c>
      <c r="C58" s="8">
        <v>57</v>
      </c>
      <c r="D58" s="9" t="s">
        <v>149</v>
      </c>
      <c r="E58" s="9" t="s">
        <v>28</v>
      </c>
      <c r="F58" s="8">
        <v>3</v>
      </c>
      <c r="G58" s="9" t="s">
        <v>44</v>
      </c>
      <c r="H58" s="9" t="s">
        <v>29</v>
      </c>
      <c r="I58" s="9"/>
      <c r="J58" s="9" t="s">
        <v>29</v>
      </c>
      <c r="K58" s="10">
        <v>179.51</v>
      </c>
      <c r="N58">
        <f t="shared" si="2"/>
        <v>85538</v>
      </c>
      <c r="O58">
        <f>IF(AND(A58&gt;0,A58&lt;999),IFERROR(VLOOKUP(results5132[[#This Row],[Card]],U16W[],1,FALSE),0),0)</f>
        <v>85538</v>
      </c>
      <c r="P58">
        <f t="shared" si="3"/>
        <v>57</v>
      </c>
    </row>
    <row r="59" spans="1:16" x14ac:dyDescent="0.3">
      <c r="A59" s="11">
        <v>58</v>
      </c>
      <c r="B59" s="12">
        <v>88141</v>
      </c>
      <c r="C59" s="12">
        <v>59</v>
      </c>
      <c r="D59" s="13" t="s">
        <v>150</v>
      </c>
      <c r="E59" s="13" t="s">
        <v>14</v>
      </c>
      <c r="F59" s="12">
        <v>3</v>
      </c>
      <c r="G59" s="13" t="s">
        <v>44</v>
      </c>
      <c r="H59" s="13" t="s">
        <v>151</v>
      </c>
      <c r="I59" s="13"/>
      <c r="J59" s="13" t="s">
        <v>151</v>
      </c>
      <c r="K59" s="14">
        <v>179.74</v>
      </c>
      <c r="N59">
        <f t="shared" si="2"/>
        <v>88141</v>
      </c>
      <c r="O59">
        <f>IF(AND(A59&gt;0,A59&lt;999),IFERROR(VLOOKUP(results5132[[#This Row],[Card]],U16W[],1,FALSE),0),0)</f>
        <v>88141</v>
      </c>
      <c r="P59">
        <f t="shared" si="3"/>
        <v>58</v>
      </c>
    </row>
    <row r="60" spans="1:16" x14ac:dyDescent="0.3">
      <c r="A60" s="7">
        <v>59</v>
      </c>
      <c r="B60" s="8">
        <v>80911</v>
      </c>
      <c r="C60" s="8">
        <v>48</v>
      </c>
      <c r="D60" s="9" t="s">
        <v>152</v>
      </c>
      <c r="E60" s="9" t="s">
        <v>16</v>
      </c>
      <c r="F60" s="8">
        <v>3</v>
      </c>
      <c r="G60" s="9" t="s">
        <v>44</v>
      </c>
      <c r="H60" s="9" t="s">
        <v>153</v>
      </c>
      <c r="I60" s="9"/>
      <c r="J60" s="9" t="s">
        <v>153</v>
      </c>
      <c r="K60" s="10">
        <v>181.77</v>
      </c>
      <c r="N60">
        <f t="shared" si="2"/>
        <v>80911</v>
      </c>
      <c r="O60">
        <f>IF(AND(A60&gt;0,A60&lt;999),IFERROR(VLOOKUP(results5132[[#This Row],[Card]],U16W[],1,FALSE),0),0)</f>
        <v>80911</v>
      </c>
      <c r="P60">
        <f t="shared" si="3"/>
        <v>59</v>
      </c>
    </row>
    <row r="61" spans="1:16" x14ac:dyDescent="0.3">
      <c r="A61" s="11">
        <v>60</v>
      </c>
      <c r="B61" s="12">
        <v>78850</v>
      </c>
      <c r="C61" s="12">
        <v>55</v>
      </c>
      <c r="D61" s="13" t="s">
        <v>154</v>
      </c>
      <c r="E61" s="13" t="s">
        <v>17</v>
      </c>
      <c r="F61" s="12">
        <v>2</v>
      </c>
      <c r="G61" s="13" t="s">
        <v>44</v>
      </c>
      <c r="H61" s="13" t="s">
        <v>155</v>
      </c>
      <c r="I61" s="13"/>
      <c r="J61" s="13" t="s">
        <v>155</v>
      </c>
      <c r="K61" s="14">
        <v>192.14</v>
      </c>
      <c r="N61">
        <f t="shared" si="2"/>
        <v>78850</v>
      </c>
      <c r="O61">
        <f>IF(AND(A61&gt;0,A61&lt;999),IFERROR(VLOOKUP(results5132[[#This Row],[Card]],U16W[],1,FALSE),0),0)</f>
        <v>78850</v>
      </c>
      <c r="P61">
        <f t="shared" si="3"/>
        <v>60</v>
      </c>
    </row>
    <row r="62" spans="1:16" x14ac:dyDescent="0.3">
      <c r="A62" s="7">
        <v>61</v>
      </c>
      <c r="B62" s="8">
        <v>80504</v>
      </c>
      <c r="C62" s="8">
        <v>9</v>
      </c>
      <c r="D62" s="9" t="s">
        <v>156</v>
      </c>
      <c r="E62" s="9" t="s">
        <v>75</v>
      </c>
      <c r="F62" s="8">
        <v>3</v>
      </c>
      <c r="G62" s="9" t="s">
        <v>44</v>
      </c>
      <c r="H62" s="9" t="s">
        <v>157</v>
      </c>
      <c r="I62" s="9"/>
      <c r="J62" s="9" t="s">
        <v>157</v>
      </c>
      <c r="K62" s="10">
        <v>203.42</v>
      </c>
      <c r="N62">
        <f t="shared" si="2"/>
        <v>80504</v>
      </c>
      <c r="O62">
        <f>IF(AND(A62&gt;0,A62&lt;999),IFERROR(VLOOKUP(results5132[[#This Row],[Card]],U16W[],1,FALSE),0),0)</f>
        <v>80504</v>
      </c>
      <c r="P62">
        <f t="shared" si="3"/>
        <v>61</v>
      </c>
    </row>
    <row r="63" spans="1:16" x14ac:dyDescent="0.3">
      <c r="A63" s="11">
        <v>62</v>
      </c>
      <c r="B63" s="12">
        <v>77254</v>
      </c>
      <c r="C63" s="12">
        <v>53</v>
      </c>
      <c r="D63" s="13" t="s">
        <v>158</v>
      </c>
      <c r="E63" s="13" t="s">
        <v>50</v>
      </c>
      <c r="F63" s="12">
        <v>2</v>
      </c>
      <c r="G63" s="13" t="s">
        <v>44</v>
      </c>
      <c r="H63" s="13" t="s">
        <v>159</v>
      </c>
      <c r="I63" s="13"/>
      <c r="J63" s="13" t="s">
        <v>159</v>
      </c>
      <c r="K63" s="14">
        <v>217.17</v>
      </c>
      <c r="N63">
        <f t="shared" si="2"/>
        <v>77254</v>
      </c>
      <c r="O63">
        <f>IF(AND(A63&gt;0,A63&lt;999),IFERROR(VLOOKUP(results5132[[#This Row],[Card]],U16W[],1,FALSE),0),0)</f>
        <v>77254</v>
      </c>
      <c r="P63">
        <f t="shared" si="3"/>
        <v>62</v>
      </c>
    </row>
    <row r="64" spans="1:16" x14ac:dyDescent="0.3">
      <c r="A64" s="7">
        <v>63</v>
      </c>
      <c r="B64" s="8">
        <v>75524</v>
      </c>
      <c r="C64" s="8">
        <v>52</v>
      </c>
      <c r="D64" s="9" t="s">
        <v>160</v>
      </c>
      <c r="E64" s="9" t="s">
        <v>16</v>
      </c>
      <c r="F64" s="8">
        <v>2</v>
      </c>
      <c r="G64" s="9" t="s">
        <v>44</v>
      </c>
      <c r="H64" s="9" t="s">
        <v>161</v>
      </c>
      <c r="I64" s="9"/>
      <c r="J64" s="9" t="s">
        <v>161</v>
      </c>
      <c r="K64" s="10">
        <v>234.99</v>
      </c>
      <c r="N64">
        <f t="shared" si="2"/>
        <v>75524</v>
      </c>
      <c r="O64">
        <f>IF(AND(A64&gt;0,A64&lt;999),IFERROR(VLOOKUP(results5132[[#This Row],[Card]],U16W[],1,FALSE),0),0)</f>
        <v>75524</v>
      </c>
      <c r="P64">
        <f t="shared" si="3"/>
        <v>63</v>
      </c>
    </row>
    <row r="65" spans="1:16" x14ac:dyDescent="0.3">
      <c r="A65" s="11">
        <v>64</v>
      </c>
      <c r="B65" s="12">
        <v>93432</v>
      </c>
      <c r="C65" s="12">
        <v>75</v>
      </c>
      <c r="D65" s="13" t="s">
        <v>162</v>
      </c>
      <c r="E65" s="13" t="s">
        <v>43</v>
      </c>
      <c r="F65" s="12">
        <v>3</v>
      </c>
      <c r="G65" s="13" t="s">
        <v>44</v>
      </c>
      <c r="H65" s="13" t="s">
        <v>163</v>
      </c>
      <c r="I65" s="13"/>
      <c r="J65" s="13" t="s">
        <v>163</v>
      </c>
      <c r="K65" s="14">
        <v>253.03</v>
      </c>
      <c r="N65">
        <f t="shared" si="2"/>
        <v>93432</v>
      </c>
      <c r="O65">
        <f>IF(AND(A65&gt;0,A65&lt;999),IFERROR(VLOOKUP(results5132[[#This Row],[Card]],U16W[],1,FALSE),0),0)</f>
        <v>93432</v>
      </c>
      <c r="P65">
        <f t="shared" si="3"/>
        <v>64</v>
      </c>
    </row>
    <row r="66" spans="1:16" x14ac:dyDescent="0.3">
      <c r="A66" s="7">
        <v>65</v>
      </c>
      <c r="B66" s="8">
        <v>76043</v>
      </c>
      <c r="C66" s="8">
        <v>61</v>
      </c>
      <c r="D66" s="9" t="s">
        <v>164</v>
      </c>
      <c r="E66" s="9" t="s">
        <v>47</v>
      </c>
      <c r="F66" s="8">
        <v>3</v>
      </c>
      <c r="G66" s="9" t="s">
        <v>44</v>
      </c>
      <c r="H66" s="9" t="s">
        <v>165</v>
      </c>
      <c r="I66" s="9"/>
      <c r="J66" s="9" t="s">
        <v>165</v>
      </c>
      <c r="K66" s="10">
        <v>291.37</v>
      </c>
      <c r="N66">
        <f t="shared" ref="N66:N76" si="4">B66</f>
        <v>76043</v>
      </c>
      <c r="O66">
        <f>IF(AND(A66&gt;0,A66&lt;999),IFERROR(VLOOKUP(results5132[[#This Row],[Card]],U16W[],1,FALSE),0),0)</f>
        <v>76043</v>
      </c>
      <c r="P66">
        <f t="shared" ref="P66:P76" si="5">A66</f>
        <v>65</v>
      </c>
    </row>
    <row r="67" spans="1:16" x14ac:dyDescent="0.3">
      <c r="A67" s="11">
        <v>66</v>
      </c>
      <c r="B67" s="12">
        <v>84697</v>
      </c>
      <c r="C67" s="12">
        <v>66</v>
      </c>
      <c r="D67" s="13" t="s">
        <v>166</v>
      </c>
      <c r="E67" s="13" t="s">
        <v>28</v>
      </c>
      <c r="F67" s="12">
        <v>3</v>
      </c>
      <c r="G67" s="13" t="s">
        <v>44</v>
      </c>
      <c r="H67" s="13" t="s">
        <v>167</v>
      </c>
      <c r="I67" s="13"/>
      <c r="J67" s="13" t="s">
        <v>167</v>
      </c>
      <c r="K67" s="14">
        <v>297.68</v>
      </c>
      <c r="N67">
        <f t="shared" si="4"/>
        <v>84697</v>
      </c>
      <c r="O67">
        <f>IF(AND(A67&gt;0,A67&lt;999),IFERROR(VLOOKUP(results5132[[#This Row],[Card]],U16W[],1,FALSE),0),0)</f>
        <v>84697</v>
      </c>
      <c r="P67">
        <f t="shared" si="5"/>
        <v>66</v>
      </c>
    </row>
    <row r="68" spans="1:16" x14ac:dyDescent="0.3">
      <c r="A68" s="7">
        <v>67</v>
      </c>
      <c r="B68" s="8">
        <v>77307</v>
      </c>
      <c r="C68" s="8">
        <v>58</v>
      </c>
      <c r="D68" s="9" t="s">
        <v>168</v>
      </c>
      <c r="E68" s="9" t="s">
        <v>50</v>
      </c>
      <c r="F68" s="8">
        <v>2</v>
      </c>
      <c r="G68" s="9" t="s">
        <v>44</v>
      </c>
      <c r="H68" s="9" t="s">
        <v>169</v>
      </c>
      <c r="I68" s="9"/>
      <c r="J68" s="9" t="s">
        <v>169</v>
      </c>
      <c r="K68" s="10">
        <v>308.51</v>
      </c>
      <c r="N68">
        <f t="shared" si="4"/>
        <v>77307</v>
      </c>
      <c r="O68">
        <f>IF(AND(A68&gt;0,A68&lt;999),IFERROR(VLOOKUP(results5132[[#This Row],[Card]],U16W[],1,FALSE),0),0)</f>
        <v>77307</v>
      </c>
      <c r="P68">
        <f t="shared" si="5"/>
        <v>67</v>
      </c>
    </row>
    <row r="69" spans="1:16" x14ac:dyDescent="0.3">
      <c r="A69" s="11">
        <v>68</v>
      </c>
      <c r="B69" s="12">
        <v>77351</v>
      </c>
      <c r="C69" s="12">
        <v>73</v>
      </c>
      <c r="D69" s="13" t="s">
        <v>170</v>
      </c>
      <c r="E69" s="13" t="s">
        <v>50</v>
      </c>
      <c r="F69" s="12">
        <v>3</v>
      </c>
      <c r="G69" s="13" t="s">
        <v>44</v>
      </c>
      <c r="H69" s="13" t="s">
        <v>171</v>
      </c>
      <c r="I69" s="13"/>
      <c r="J69" s="13" t="s">
        <v>171</v>
      </c>
      <c r="K69" s="14">
        <v>362.86</v>
      </c>
      <c r="N69">
        <f t="shared" si="4"/>
        <v>77351</v>
      </c>
      <c r="O69">
        <f>IF(AND(A69&gt;0,A69&lt;999),IFERROR(VLOOKUP(results5132[[#This Row],[Card]],U16W[],1,FALSE),0),0)</f>
        <v>77351</v>
      </c>
      <c r="P69">
        <f t="shared" si="5"/>
        <v>68</v>
      </c>
    </row>
    <row r="70" spans="1:16" x14ac:dyDescent="0.3">
      <c r="A70" s="7">
        <v>69</v>
      </c>
      <c r="B70" s="8">
        <v>81527</v>
      </c>
      <c r="C70" s="8">
        <v>72</v>
      </c>
      <c r="D70" s="9" t="s">
        <v>172</v>
      </c>
      <c r="E70" s="9" t="s">
        <v>50</v>
      </c>
      <c r="F70" s="8">
        <v>3</v>
      </c>
      <c r="G70" s="9" t="s">
        <v>44</v>
      </c>
      <c r="H70" s="9" t="s">
        <v>173</v>
      </c>
      <c r="I70" s="9"/>
      <c r="J70" s="9" t="s">
        <v>173</v>
      </c>
      <c r="K70" s="10">
        <v>430.06</v>
      </c>
      <c r="N70">
        <f t="shared" si="4"/>
        <v>81527</v>
      </c>
      <c r="O70">
        <f>IF(AND(A70&gt;0,A70&lt;999),IFERROR(VLOOKUP(results5132[[#This Row],[Card]],U16W[],1,FALSE),0),0)</f>
        <v>81527</v>
      </c>
      <c r="P70">
        <f t="shared" si="5"/>
        <v>69</v>
      </c>
    </row>
    <row r="71" spans="1:16" x14ac:dyDescent="0.3">
      <c r="A71" s="11">
        <v>999</v>
      </c>
      <c r="B71" s="12">
        <v>79092</v>
      </c>
      <c r="C71" s="12">
        <v>20</v>
      </c>
      <c r="D71" s="13" t="s">
        <v>174</v>
      </c>
      <c r="E71" s="13" t="s">
        <v>49</v>
      </c>
      <c r="F71" s="12">
        <v>2</v>
      </c>
      <c r="G71" s="13" t="s">
        <v>44</v>
      </c>
      <c r="H71" s="13" t="s">
        <v>30</v>
      </c>
      <c r="I71" s="13"/>
      <c r="J71" s="13"/>
      <c r="K71" s="14">
        <v>0</v>
      </c>
      <c r="N71">
        <f t="shared" si="4"/>
        <v>79092</v>
      </c>
      <c r="O71">
        <f>IF(AND(A71&gt;0,A71&lt;999),IFERROR(VLOOKUP(results5132[[#This Row],[Card]],U16W[],1,FALSE),0),0)</f>
        <v>0</v>
      </c>
      <c r="P71">
        <f t="shared" si="5"/>
        <v>999</v>
      </c>
    </row>
    <row r="72" spans="1:16" x14ac:dyDescent="0.3">
      <c r="A72" s="7">
        <v>999</v>
      </c>
      <c r="B72" s="8">
        <v>80540</v>
      </c>
      <c r="C72" s="8">
        <v>4</v>
      </c>
      <c r="D72" s="9" t="s">
        <v>175</v>
      </c>
      <c r="E72" s="9" t="s">
        <v>45</v>
      </c>
      <c r="F72" s="8">
        <v>3</v>
      </c>
      <c r="G72" s="9" t="s">
        <v>44</v>
      </c>
      <c r="H72" s="9" t="s">
        <v>31</v>
      </c>
      <c r="I72" s="9"/>
      <c r="J72" s="9"/>
      <c r="K72" s="10">
        <v>0</v>
      </c>
      <c r="N72">
        <f t="shared" si="4"/>
        <v>80540</v>
      </c>
      <c r="O72">
        <f>IF(AND(A72&gt;0,A72&lt;999),IFERROR(VLOOKUP(results5132[[#This Row],[Card]],U16W[],1,FALSE),0),0)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81195</v>
      </c>
      <c r="C73" s="12">
        <v>29</v>
      </c>
      <c r="D73" s="13" t="s">
        <v>176</v>
      </c>
      <c r="E73" s="13" t="s">
        <v>17</v>
      </c>
      <c r="F73" s="12">
        <v>3</v>
      </c>
      <c r="G73" s="13" t="s">
        <v>44</v>
      </c>
      <c r="H73" s="13" t="s">
        <v>31</v>
      </c>
      <c r="I73" s="13"/>
      <c r="J73" s="13"/>
      <c r="K73" s="14">
        <v>0</v>
      </c>
      <c r="N73">
        <f t="shared" si="4"/>
        <v>81195</v>
      </c>
      <c r="O73">
        <f>IF(AND(A73&gt;0,A73&lt;999),IFERROR(VLOOKUP(results5132[[#This Row],[Card]],U16W[],1,FALSE),0),0)</f>
        <v>0</v>
      </c>
      <c r="P73">
        <f t="shared" si="5"/>
        <v>999</v>
      </c>
    </row>
    <row r="74" spans="1:16" x14ac:dyDescent="0.3">
      <c r="A74" s="7">
        <v>999</v>
      </c>
      <c r="B74" s="8">
        <v>77111</v>
      </c>
      <c r="C74" s="8">
        <v>54</v>
      </c>
      <c r="D74" s="9" t="s">
        <v>177</v>
      </c>
      <c r="E74" s="9" t="s">
        <v>50</v>
      </c>
      <c r="F74" s="8">
        <v>2</v>
      </c>
      <c r="G74" s="9" t="s">
        <v>44</v>
      </c>
      <c r="H74" s="9" t="s">
        <v>31</v>
      </c>
      <c r="I74" s="9"/>
      <c r="J74" s="9"/>
      <c r="K74" s="10">
        <v>0</v>
      </c>
      <c r="N74">
        <f t="shared" si="4"/>
        <v>77111</v>
      </c>
      <c r="O74">
        <f>IF(AND(A74&gt;0,A74&lt;999),IFERROR(VLOOKUP(results5132[[#This Row],[Card]],U16W[],1,FALSE),0),0)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85953</v>
      </c>
      <c r="C75" s="12">
        <v>62</v>
      </c>
      <c r="D75" s="13" t="s">
        <v>178</v>
      </c>
      <c r="E75" s="13" t="s">
        <v>22</v>
      </c>
      <c r="F75" s="12">
        <v>3</v>
      </c>
      <c r="G75" s="13" t="s">
        <v>44</v>
      </c>
      <c r="H75" s="13" t="s">
        <v>31</v>
      </c>
      <c r="I75" s="13"/>
      <c r="J75" s="13"/>
      <c r="K75" s="14">
        <v>0</v>
      </c>
      <c r="N75">
        <f t="shared" si="4"/>
        <v>85953</v>
      </c>
      <c r="O75">
        <f>IF(AND(A75&gt;0,A75&lt;999),IFERROR(VLOOKUP(results5132[[#This Row],[Card]],U16W[],1,FALSE),0),0)</f>
        <v>0</v>
      </c>
      <c r="P75">
        <f t="shared" si="5"/>
        <v>999</v>
      </c>
    </row>
    <row r="76" spans="1:16" x14ac:dyDescent="0.3">
      <c r="A76" s="20">
        <v>999</v>
      </c>
      <c r="B76" s="21">
        <v>81556</v>
      </c>
      <c r="C76" s="21">
        <v>63</v>
      </c>
      <c r="D76" s="22" t="s">
        <v>179</v>
      </c>
      <c r="E76" s="22" t="s">
        <v>19</v>
      </c>
      <c r="F76" s="21">
        <v>3</v>
      </c>
      <c r="G76" s="22" t="s">
        <v>44</v>
      </c>
      <c r="H76" s="22" t="s">
        <v>31</v>
      </c>
      <c r="I76" s="22"/>
      <c r="J76" s="22"/>
      <c r="K76" s="23">
        <v>0</v>
      </c>
      <c r="N76">
        <f t="shared" si="4"/>
        <v>81556</v>
      </c>
      <c r="O76">
        <f>IF(AND(A76&gt;0,A76&lt;999),IFERROR(VLOOKUP(results5132[[#This Row],[Card]],U16W[],1,FALSE),0),0)</f>
        <v>0</v>
      </c>
      <c r="P76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7B097D-7F61-4A15-A25F-F90B4F12ADC0}">
  <dimension ref="A1:P80"/>
  <sheetViews>
    <sheetView topLeftCell="A40" workbookViewId="0">
      <selection activeCell="O50" sqref="O50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N1" t="s">
        <v>3</v>
      </c>
      <c r="O1" t="s">
        <v>32</v>
      </c>
      <c r="P1" t="s">
        <v>8</v>
      </c>
    </row>
    <row r="2" spans="1:16" x14ac:dyDescent="0.3">
      <c r="A2" s="7">
        <v>1</v>
      </c>
      <c r="B2" s="8">
        <v>77458</v>
      </c>
      <c r="C2" s="8">
        <v>3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182</v>
      </c>
      <c r="I2" s="9" t="s">
        <v>183</v>
      </c>
      <c r="J2" s="9" t="s">
        <v>184</v>
      </c>
      <c r="K2" s="10">
        <v>0</v>
      </c>
      <c r="N2">
        <f t="shared" ref="N2:N33" si="0">B2</f>
        <v>77458</v>
      </c>
      <c r="O2">
        <f>IF(AND(A2&gt;0,A2&lt;999),IFERROR(VLOOKUP(results5133[[#This Row],[Card]],U16W[],1,FALSE),0),0)</f>
        <v>77458</v>
      </c>
      <c r="P2">
        <f t="shared" ref="P2:P33" si="1">A2</f>
        <v>1</v>
      </c>
    </row>
    <row r="3" spans="1:16" x14ac:dyDescent="0.3">
      <c r="A3" s="11">
        <v>2</v>
      </c>
      <c r="B3" s="12">
        <v>75750</v>
      </c>
      <c r="C3" s="12">
        <v>11</v>
      </c>
      <c r="D3" s="13" t="s">
        <v>56</v>
      </c>
      <c r="E3" s="13" t="s">
        <v>15</v>
      </c>
      <c r="F3" s="12">
        <v>2</v>
      </c>
      <c r="G3" s="13" t="s">
        <v>44</v>
      </c>
      <c r="H3" s="13" t="s">
        <v>185</v>
      </c>
      <c r="I3" s="13" t="s">
        <v>186</v>
      </c>
      <c r="J3" s="13" t="s">
        <v>187</v>
      </c>
      <c r="K3" s="14">
        <v>4.53</v>
      </c>
      <c r="N3">
        <f t="shared" si="0"/>
        <v>75750</v>
      </c>
      <c r="O3">
        <f>IF(AND(A3&gt;0,A3&lt;999),IFERROR(VLOOKUP(results5133[[#This Row],[Card]],U16W[],1,FALSE),0),0)</f>
        <v>75750</v>
      </c>
      <c r="P3">
        <f t="shared" si="1"/>
        <v>2</v>
      </c>
    </row>
    <row r="4" spans="1:16" x14ac:dyDescent="0.3">
      <c r="A4" s="7">
        <v>3</v>
      </c>
      <c r="B4" s="8">
        <v>74768</v>
      </c>
      <c r="C4" s="8">
        <v>12</v>
      </c>
      <c r="D4" s="9" t="s">
        <v>59</v>
      </c>
      <c r="E4" s="9" t="s">
        <v>14</v>
      </c>
      <c r="F4" s="8">
        <v>2</v>
      </c>
      <c r="G4" s="9" t="s">
        <v>44</v>
      </c>
      <c r="H4" s="9" t="s">
        <v>188</v>
      </c>
      <c r="I4" s="9" t="s">
        <v>189</v>
      </c>
      <c r="J4" s="9" t="s">
        <v>190</v>
      </c>
      <c r="K4" s="10">
        <v>5.55</v>
      </c>
      <c r="N4">
        <f t="shared" si="0"/>
        <v>74768</v>
      </c>
      <c r="O4">
        <f>IF(AND(A4&gt;0,A4&lt;999),IFERROR(VLOOKUP(results5133[[#This Row],[Card]],U16W[],1,FALSE),0),0)</f>
        <v>74768</v>
      </c>
      <c r="P4">
        <f t="shared" si="1"/>
        <v>3</v>
      </c>
    </row>
    <row r="5" spans="1:16" x14ac:dyDescent="0.3">
      <c r="A5" s="11">
        <v>4</v>
      </c>
      <c r="B5" s="12">
        <v>80888</v>
      </c>
      <c r="C5" s="12">
        <v>32</v>
      </c>
      <c r="D5" s="13" t="s">
        <v>61</v>
      </c>
      <c r="E5" s="13" t="s">
        <v>43</v>
      </c>
      <c r="F5" s="12">
        <v>3</v>
      </c>
      <c r="G5" s="13" t="s">
        <v>44</v>
      </c>
      <c r="H5" s="13" t="s">
        <v>191</v>
      </c>
      <c r="I5" s="13" t="s">
        <v>192</v>
      </c>
      <c r="J5" s="13" t="s">
        <v>193</v>
      </c>
      <c r="K5" s="14">
        <v>25.02</v>
      </c>
      <c r="N5">
        <f t="shared" si="0"/>
        <v>80888</v>
      </c>
      <c r="O5">
        <f>IF(AND(A5&gt;0,A5&lt;999),IFERROR(VLOOKUP(results5133[[#This Row],[Card]],U16W[],1,FALSE),0),0)</f>
        <v>80888</v>
      </c>
      <c r="P5">
        <f t="shared" si="1"/>
        <v>4</v>
      </c>
    </row>
    <row r="6" spans="1:16" x14ac:dyDescent="0.3">
      <c r="A6" s="7">
        <v>5</v>
      </c>
      <c r="B6" s="8">
        <v>75260</v>
      </c>
      <c r="C6" s="8">
        <v>6</v>
      </c>
      <c r="D6" s="9" t="s">
        <v>64</v>
      </c>
      <c r="E6" s="9" t="s">
        <v>16</v>
      </c>
      <c r="F6" s="8">
        <v>2</v>
      </c>
      <c r="G6" s="9" t="s">
        <v>44</v>
      </c>
      <c r="H6" s="9" t="s">
        <v>194</v>
      </c>
      <c r="I6" s="9" t="s">
        <v>195</v>
      </c>
      <c r="J6" s="9" t="s">
        <v>196</v>
      </c>
      <c r="K6" s="10">
        <v>39.86</v>
      </c>
      <c r="N6">
        <f t="shared" si="0"/>
        <v>75260</v>
      </c>
      <c r="O6">
        <f>IF(AND(A6&gt;0,A6&lt;999),IFERROR(VLOOKUP(results5133[[#This Row],[Card]],U16W[],1,FALSE),0),0)</f>
        <v>75260</v>
      </c>
      <c r="P6">
        <f t="shared" si="1"/>
        <v>5</v>
      </c>
    </row>
    <row r="7" spans="1:16" x14ac:dyDescent="0.3">
      <c r="A7" s="11">
        <v>6</v>
      </c>
      <c r="B7" s="12">
        <v>81176</v>
      </c>
      <c r="C7" s="12">
        <v>21</v>
      </c>
      <c r="D7" s="13" t="s">
        <v>71</v>
      </c>
      <c r="E7" s="13" t="s">
        <v>16</v>
      </c>
      <c r="F7" s="12">
        <v>3</v>
      </c>
      <c r="G7" s="13" t="s">
        <v>44</v>
      </c>
      <c r="H7" s="13" t="s">
        <v>197</v>
      </c>
      <c r="I7" s="13" t="s">
        <v>198</v>
      </c>
      <c r="J7" s="13" t="s">
        <v>199</v>
      </c>
      <c r="K7" s="14">
        <v>56.39</v>
      </c>
      <c r="N7">
        <f t="shared" si="0"/>
        <v>81176</v>
      </c>
      <c r="O7">
        <f>IF(AND(A7&gt;0,A7&lt;999),IFERROR(VLOOKUP(results5133[[#This Row],[Card]],U16W[],1,FALSE),0),0)</f>
        <v>81176</v>
      </c>
      <c r="P7">
        <f t="shared" si="1"/>
        <v>6</v>
      </c>
    </row>
    <row r="8" spans="1:16" x14ac:dyDescent="0.3">
      <c r="A8" s="7">
        <v>7</v>
      </c>
      <c r="B8" s="8">
        <v>80905</v>
      </c>
      <c r="C8" s="8">
        <v>30</v>
      </c>
      <c r="D8" s="9" t="s">
        <v>62</v>
      </c>
      <c r="E8" s="9" t="s">
        <v>16</v>
      </c>
      <c r="F8" s="8">
        <v>3</v>
      </c>
      <c r="G8" s="9" t="s">
        <v>44</v>
      </c>
      <c r="H8" s="9" t="s">
        <v>200</v>
      </c>
      <c r="I8" s="9" t="s">
        <v>201</v>
      </c>
      <c r="J8" s="9" t="s">
        <v>202</v>
      </c>
      <c r="K8" s="10">
        <v>57.29</v>
      </c>
      <c r="N8">
        <f t="shared" si="0"/>
        <v>80905</v>
      </c>
      <c r="O8">
        <f>IF(AND(A8&gt;0,A8&lt;999),IFERROR(VLOOKUP(results5133[[#This Row],[Card]],U16W[],1,FALSE),0),0)</f>
        <v>80905</v>
      </c>
      <c r="P8">
        <f t="shared" si="1"/>
        <v>7</v>
      </c>
    </row>
    <row r="9" spans="1:16" x14ac:dyDescent="0.3">
      <c r="A9" s="11">
        <v>8</v>
      </c>
      <c r="B9" s="12">
        <v>80966</v>
      </c>
      <c r="C9" s="12">
        <v>15</v>
      </c>
      <c r="D9" s="13" t="s">
        <v>89</v>
      </c>
      <c r="E9" s="13" t="s">
        <v>19</v>
      </c>
      <c r="F9" s="12">
        <v>3</v>
      </c>
      <c r="G9" s="13" t="s">
        <v>44</v>
      </c>
      <c r="H9" s="13" t="s">
        <v>203</v>
      </c>
      <c r="I9" s="13" t="s">
        <v>204</v>
      </c>
      <c r="J9" s="13" t="s">
        <v>205</v>
      </c>
      <c r="K9" s="14">
        <v>60.35</v>
      </c>
      <c r="N9">
        <f t="shared" si="0"/>
        <v>80966</v>
      </c>
      <c r="O9">
        <f>IF(AND(A9&gt;0,A9&lt;999),IFERROR(VLOOKUP(results5133[[#This Row],[Card]],U16W[],1,FALSE),0),0)</f>
        <v>80966</v>
      </c>
      <c r="P9">
        <f t="shared" si="1"/>
        <v>8</v>
      </c>
    </row>
    <row r="10" spans="1:16" x14ac:dyDescent="0.3">
      <c r="A10" s="7">
        <v>9</v>
      </c>
      <c r="B10" s="8">
        <v>81174</v>
      </c>
      <c r="C10" s="8">
        <v>33</v>
      </c>
      <c r="D10" s="9" t="s">
        <v>106</v>
      </c>
      <c r="E10" s="9" t="s">
        <v>16</v>
      </c>
      <c r="F10" s="8">
        <v>3</v>
      </c>
      <c r="G10" s="9" t="s">
        <v>44</v>
      </c>
      <c r="H10" s="9" t="s">
        <v>206</v>
      </c>
      <c r="I10" s="9" t="s">
        <v>207</v>
      </c>
      <c r="J10" s="9" t="s">
        <v>208</v>
      </c>
      <c r="K10" s="10">
        <v>61.37</v>
      </c>
      <c r="N10">
        <f t="shared" si="0"/>
        <v>81174</v>
      </c>
      <c r="O10">
        <f>IF(AND(A10&gt;0,A10&lt;999),IFERROR(VLOOKUP(results5133[[#This Row],[Card]],U16W[],1,FALSE),0),0)</f>
        <v>81174</v>
      </c>
      <c r="P10">
        <f t="shared" si="1"/>
        <v>9</v>
      </c>
    </row>
    <row r="11" spans="1:16" x14ac:dyDescent="0.3">
      <c r="A11" s="11">
        <v>10</v>
      </c>
      <c r="B11" s="12">
        <v>80540</v>
      </c>
      <c r="C11" s="12">
        <v>5</v>
      </c>
      <c r="D11" s="13" t="s">
        <v>175</v>
      </c>
      <c r="E11" s="13" t="s">
        <v>45</v>
      </c>
      <c r="F11" s="12">
        <v>3</v>
      </c>
      <c r="G11" s="13" t="s">
        <v>44</v>
      </c>
      <c r="H11" s="13" t="s">
        <v>209</v>
      </c>
      <c r="I11" s="13" t="s">
        <v>210</v>
      </c>
      <c r="J11" s="13" t="s">
        <v>211</v>
      </c>
      <c r="K11" s="14">
        <v>62.05</v>
      </c>
      <c r="N11">
        <f t="shared" si="0"/>
        <v>80540</v>
      </c>
      <c r="O11">
        <f>IF(AND(A11&gt;0,A11&lt;999),IFERROR(VLOOKUP(results5133[[#This Row],[Card]],U16W[],1,FALSE),0),0)</f>
        <v>80540</v>
      </c>
      <c r="P11">
        <f t="shared" si="1"/>
        <v>10</v>
      </c>
    </row>
    <row r="12" spans="1:16" x14ac:dyDescent="0.3">
      <c r="A12" s="7">
        <v>11</v>
      </c>
      <c r="B12" s="8">
        <v>78824</v>
      </c>
      <c r="C12" s="8">
        <v>24</v>
      </c>
      <c r="D12" s="9" t="s">
        <v>95</v>
      </c>
      <c r="E12" s="9" t="s">
        <v>45</v>
      </c>
      <c r="F12" s="8">
        <v>2</v>
      </c>
      <c r="G12" s="9" t="s">
        <v>44</v>
      </c>
      <c r="H12" s="9" t="s">
        <v>212</v>
      </c>
      <c r="I12" s="9" t="s">
        <v>213</v>
      </c>
      <c r="J12" s="9" t="s">
        <v>214</v>
      </c>
      <c r="K12" s="10">
        <v>68.39</v>
      </c>
      <c r="N12">
        <f t="shared" si="0"/>
        <v>78824</v>
      </c>
      <c r="O12">
        <f>IF(AND(A12&gt;0,A12&lt;999),IFERROR(VLOOKUP(results5133[[#This Row],[Card]],U16W[],1,FALSE),0),0)</f>
        <v>78824</v>
      </c>
      <c r="P12">
        <f t="shared" si="1"/>
        <v>11</v>
      </c>
    </row>
    <row r="13" spans="1:16" x14ac:dyDescent="0.3">
      <c r="A13" s="11">
        <v>12</v>
      </c>
      <c r="B13" s="12">
        <v>70311</v>
      </c>
      <c r="C13" s="12">
        <v>8</v>
      </c>
      <c r="D13" s="13" t="s">
        <v>91</v>
      </c>
      <c r="E13" s="13" t="s">
        <v>52</v>
      </c>
      <c r="F13" s="12">
        <v>3</v>
      </c>
      <c r="G13" s="13" t="s">
        <v>44</v>
      </c>
      <c r="H13" s="13" t="s">
        <v>215</v>
      </c>
      <c r="I13" s="13" t="s">
        <v>216</v>
      </c>
      <c r="J13" s="13" t="s">
        <v>217</v>
      </c>
      <c r="K13" s="14">
        <v>69.069999999999993</v>
      </c>
      <c r="N13">
        <f t="shared" si="0"/>
        <v>70311</v>
      </c>
      <c r="O13">
        <f>IF(AND(A13&gt;0,A13&lt;999),IFERROR(VLOOKUP(results5133[[#This Row],[Card]],U16W[],1,FALSE),0),0)</f>
        <v>70311</v>
      </c>
      <c r="P13">
        <f t="shared" si="1"/>
        <v>12</v>
      </c>
    </row>
    <row r="14" spans="1:16" x14ac:dyDescent="0.3">
      <c r="A14" s="7">
        <v>13</v>
      </c>
      <c r="B14" s="8">
        <v>80548</v>
      </c>
      <c r="C14" s="8">
        <v>9</v>
      </c>
      <c r="D14" s="9" t="s">
        <v>108</v>
      </c>
      <c r="E14" s="9" t="s">
        <v>45</v>
      </c>
      <c r="F14" s="8">
        <v>2</v>
      </c>
      <c r="G14" s="9" t="s">
        <v>44</v>
      </c>
      <c r="H14" s="9" t="s">
        <v>218</v>
      </c>
      <c r="I14" s="9" t="s">
        <v>219</v>
      </c>
      <c r="J14" s="9" t="s">
        <v>220</v>
      </c>
      <c r="K14" s="10">
        <v>69.3</v>
      </c>
      <c r="N14">
        <f t="shared" si="0"/>
        <v>80548</v>
      </c>
      <c r="O14">
        <f>IF(AND(A14&gt;0,A14&lt;999),IFERROR(VLOOKUP(results5133[[#This Row],[Card]],U16W[],1,FALSE),0),0)</f>
        <v>80548</v>
      </c>
      <c r="P14">
        <f t="shared" si="1"/>
        <v>13</v>
      </c>
    </row>
    <row r="15" spans="1:16" x14ac:dyDescent="0.3">
      <c r="A15" s="11">
        <v>14</v>
      </c>
      <c r="B15" s="12">
        <v>74583</v>
      </c>
      <c r="C15" s="12">
        <v>26</v>
      </c>
      <c r="D15" s="13" t="s">
        <v>79</v>
      </c>
      <c r="E15" s="13" t="s">
        <v>43</v>
      </c>
      <c r="F15" s="12">
        <v>2</v>
      </c>
      <c r="G15" s="13" t="s">
        <v>44</v>
      </c>
      <c r="H15" s="13" t="s">
        <v>221</v>
      </c>
      <c r="I15" s="13" t="s">
        <v>222</v>
      </c>
      <c r="J15" s="13" t="s">
        <v>223</v>
      </c>
      <c r="K15" s="14">
        <v>69.64</v>
      </c>
      <c r="N15">
        <f t="shared" si="0"/>
        <v>74583</v>
      </c>
      <c r="O15">
        <f>IF(AND(A15&gt;0,A15&lt;999),IFERROR(VLOOKUP(results5133[[#This Row],[Card]],U16W[],1,FALSE),0),0)</f>
        <v>74583</v>
      </c>
      <c r="P15">
        <f t="shared" si="1"/>
        <v>14</v>
      </c>
    </row>
    <row r="16" spans="1:16" x14ac:dyDescent="0.3">
      <c r="A16" s="7">
        <v>15</v>
      </c>
      <c r="B16" s="8">
        <v>74602</v>
      </c>
      <c r="C16" s="8">
        <v>14</v>
      </c>
      <c r="D16" s="9" t="s">
        <v>69</v>
      </c>
      <c r="E16" s="9" t="s">
        <v>22</v>
      </c>
      <c r="F16" s="8">
        <v>2</v>
      </c>
      <c r="G16" s="9" t="s">
        <v>44</v>
      </c>
      <c r="H16" s="9" t="s">
        <v>224</v>
      </c>
      <c r="I16" s="9" t="s">
        <v>225</v>
      </c>
      <c r="J16" s="9" t="s">
        <v>226</v>
      </c>
      <c r="K16" s="10">
        <v>71.900000000000006</v>
      </c>
      <c r="N16">
        <f t="shared" si="0"/>
        <v>74602</v>
      </c>
      <c r="O16">
        <f>IF(AND(A16&gt;0,A16&lt;999),IFERROR(VLOOKUP(results5133[[#This Row],[Card]],U16W[],1,FALSE),0),0)</f>
        <v>74602</v>
      </c>
      <c r="P16">
        <f t="shared" si="1"/>
        <v>15</v>
      </c>
    </row>
    <row r="17" spans="1:16" x14ac:dyDescent="0.3">
      <c r="A17" s="11">
        <v>16</v>
      </c>
      <c r="B17" s="12">
        <v>75556</v>
      </c>
      <c r="C17" s="12">
        <v>23</v>
      </c>
      <c r="D17" s="13" t="s">
        <v>119</v>
      </c>
      <c r="E17" s="13" t="s">
        <v>18</v>
      </c>
      <c r="F17" s="12">
        <v>2</v>
      </c>
      <c r="G17" s="13" t="s">
        <v>44</v>
      </c>
      <c r="H17" s="13" t="s">
        <v>227</v>
      </c>
      <c r="I17" s="13" t="s">
        <v>228</v>
      </c>
      <c r="J17" s="13" t="s">
        <v>229</v>
      </c>
      <c r="K17" s="14">
        <v>72.010000000000005</v>
      </c>
      <c r="N17">
        <f t="shared" si="0"/>
        <v>75556</v>
      </c>
      <c r="O17">
        <f>IF(AND(A17&gt;0,A17&lt;999),IFERROR(VLOOKUP(results5133[[#This Row],[Card]],U16W[],1,FALSE),0),0)</f>
        <v>75556</v>
      </c>
      <c r="P17">
        <f t="shared" si="1"/>
        <v>16</v>
      </c>
    </row>
    <row r="18" spans="1:16" x14ac:dyDescent="0.3">
      <c r="A18" s="7">
        <v>17</v>
      </c>
      <c r="B18" s="8">
        <v>78814</v>
      </c>
      <c r="C18" s="8">
        <v>76</v>
      </c>
      <c r="D18" s="9" t="s">
        <v>73</v>
      </c>
      <c r="E18" s="9" t="s">
        <v>17</v>
      </c>
      <c r="F18" s="8">
        <v>3</v>
      </c>
      <c r="G18" s="9" t="s">
        <v>44</v>
      </c>
      <c r="H18" s="9" t="s">
        <v>230</v>
      </c>
      <c r="I18" s="9" t="s">
        <v>222</v>
      </c>
      <c r="J18" s="9" t="s">
        <v>231</v>
      </c>
      <c r="K18" s="10">
        <v>75.64</v>
      </c>
      <c r="N18">
        <f t="shared" si="0"/>
        <v>78814</v>
      </c>
      <c r="O18">
        <f>IF(AND(A18&gt;0,A18&lt;999),IFERROR(VLOOKUP(results5133[[#This Row],[Card]],U16W[],1,FALSE),0),0)</f>
        <v>78814</v>
      </c>
      <c r="P18">
        <f t="shared" si="1"/>
        <v>17</v>
      </c>
    </row>
    <row r="19" spans="1:16" x14ac:dyDescent="0.3">
      <c r="A19" s="11">
        <v>18</v>
      </c>
      <c r="B19" s="12">
        <v>80845</v>
      </c>
      <c r="C19" s="12">
        <v>17</v>
      </c>
      <c r="D19" s="13" t="s">
        <v>77</v>
      </c>
      <c r="E19" s="13" t="s">
        <v>15</v>
      </c>
      <c r="F19" s="12">
        <v>3</v>
      </c>
      <c r="G19" s="13" t="s">
        <v>44</v>
      </c>
      <c r="H19" s="13" t="s">
        <v>232</v>
      </c>
      <c r="I19" s="13" t="s">
        <v>233</v>
      </c>
      <c r="J19" s="13" t="s">
        <v>234</v>
      </c>
      <c r="K19" s="14">
        <v>75.75</v>
      </c>
      <c r="N19">
        <f t="shared" si="0"/>
        <v>80845</v>
      </c>
      <c r="O19">
        <f>IF(AND(A19&gt;0,A19&lt;999),IFERROR(VLOOKUP(results5133[[#This Row],[Card]],U16W[],1,FALSE),0),0)</f>
        <v>80845</v>
      </c>
      <c r="P19">
        <f t="shared" si="1"/>
        <v>18</v>
      </c>
    </row>
    <row r="20" spans="1:16" x14ac:dyDescent="0.3">
      <c r="A20" s="7">
        <v>19</v>
      </c>
      <c r="B20" s="8">
        <v>80983</v>
      </c>
      <c r="C20" s="8">
        <v>18</v>
      </c>
      <c r="D20" s="9" t="s">
        <v>99</v>
      </c>
      <c r="E20" s="9" t="s">
        <v>19</v>
      </c>
      <c r="F20" s="8">
        <v>3</v>
      </c>
      <c r="G20" s="9" t="s">
        <v>44</v>
      </c>
      <c r="H20" s="9" t="s">
        <v>235</v>
      </c>
      <c r="I20" s="9" t="s">
        <v>236</v>
      </c>
      <c r="J20" s="9" t="s">
        <v>237</v>
      </c>
      <c r="K20" s="10">
        <v>78.02</v>
      </c>
      <c r="N20">
        <f t="shared" si="0"/>
        <v>80983</v>
      </c>
      <c r="O20">
        <f>IF(AND(A20&gt;0,A20&lt;999),IFERROR(VLOOKUP(results5133[[#This Row],[Card]],U16W[],1,FALSE),0),0)</f>
        <v>80983</v>
      </c>
      <c r="P20">
        <f t="shared" si="1"/>
        <v>19</v>
      </c>
    </row>
    <row r="21" spans="1:16" x14ac:dyDescent="0.3">
      <c r="A21" s="11">
        <v>20</v>
      </c>
      <c r="B21" s="12">
        <v>80883</v>
      </c>
      <c r="C21" s="12">
        <v>35</v>
      </c>
      <c r="D21" s="13" t="s">
        <v>104</v>
      </c>
      <c r="E21" s="13" t="s">
        <v>14</v>
      </c>
      <c r="F21" s="12">
        <v>3</v>
      </c>
      <c r="G21" s="13" t="s">
        <v>44</v>
      </c>
      <c r="H21" s="13" t="s">
        <v>228</v>
      </c>
      <c r="I21" s="13" t="s">
        <v>238</v>
      </c>
      <c r="J21" s="13" t="s">
        <v>239</v>
      </c>
      <c r="K21" s="14">
        <v>79.489999999999995</v>
      </c>
      <c r="N21">
        <f t="shared" si="0"/>
        <v>80883</v>
      </c>
      <c r="O21">
        <f>IF(AND(A21&gt;0,A21&lt;999),IFERROR(VLOOKUP(results5133[[#This Row],[Card]],U16W[],1,FALSE),0),0)</f>
        <v>80883</v>
      </c>
      <c r="P21">
        <f t="shared" si="1"/>
        <v>20</v>
      </c>
    </row>
    <row r="22" spans="1:16" x14ac:dyDescent="0.3">
      <c r="A22" s="7">
        <v>21</v>
      </c>
      <c r="B22" s="8">
        <v>80972</v>
      </c>
      <c r="C22" s="8">
        <v>25</v>
      </c>
      <c r="D22" s="9" t="s">
        <v>111</v>
      </c>
      <c r="E22" s="9" t="s">
        <v>19</v>
      </c>
      <c r="F22" s="8">
        <v>3</v>
      </c>
      <c r="G22" s="9" t="s">
        <v>44</v>
      </c>
      <c r="H22" s="9" t="s">
        <v>235</v>
      </c>
      <c r="I22" s="9" t="s">
        <v>240</v>
      </c>
      <c r="J22" s="9" t="s">
        <v>241</v>
      </c>
      <c r="K22" s="10">
        <v>81.3</v>
      </c>
      <c r="N22">
        <f t="shared" si="0"/>
        <v>80972</v>
      </c>
      <c r="O22">
        <f>IF(AND(A22&gt;0,A22&lt;999),IFERROR(VLOOKUP(results5133[[#This Row],[Card]],U16W[],1,FALSE),0),0)</f>
        <v>80972</v>
      </c>
      <c r="P22">
        <f t="shared" si="1"/>
        <v>21</v>
      </c>
    </row>
    <row r="23" spans="1:16" x14ac:dyDescent="0.3">
      <c r="A23" s="11">
        <v>22</v>
      </c>
      <c r="B23" s="12">
        <v>81556</v>
      </c>
      <c r="C23" s="12">
        <v>77</v>
      </c>
      <c r="D23" s="13" t="s">
        <v>179</v>
      </c>
      <c r="E23" s="13" t="s">
        <v>19</v>
      </c>
      <c r="F23" s="12">
        <v>3</v>
      </c>
      <c r="G23" s="13" t="s">
        <v>44</v>
      </c>
      <c r="H23" s="13" t="s">
        <v>242</v>
      </c>
      <c r="I23" s="13" t="s">
        <v>243</v>
      </c>
      <c r="J23" s="13" t="s">
        <v>244</v>
      </c>
      <c r="K23" s="14">
        <v>85.37</v>
      </c>
      <c r="N23">
        <f t="shared" si="0"/>
        <v>81556</v>
      </c>
      <c r="O23">
        <f>IF(AND(A23&gt;0,A23&lt;999),IFERROR(VLOOKUP(results5133[[#This Row],[Card]],U16W[],1,FALSE),0),0)</f>
        <v>81556</v>
      </c>
      <c r="P23">
        <f t="shared" si="1"/>
        <v>22</v>
      </c>
    </row>
    <row r="24" spans="1:16" x14ac:dyDescent="0.3">
      <c r="A24" s="7">
        <v>23</v>
      </c>
      <c r="B24" s="8">
        <v>76810</v>
      </c>
      <c r="C24" s="8">
        <v>34</v>
      </c>
      <c r="D24" s="9" t="s">
        <v>114</v>
      </c>
      <c r="E24" s="9" t="s">
        <v>28</v>
      </c>
      <c r="F24" s="8">
        <v>2</v>
      </c>
      <c r="G24" s="9" t="s">
        <v>44</v>
      </c>
      <c r="H24" s="9" t="s">
        <v>245</v>
      </c>
      <c r="I24" s="9" t="s">
        <v>246</v>
      </c>
      <c r="J24" s="9" t="s">
        <v>247</v>
      </c>
      <c r="K24" s="10">
        <v>85.83</v>
      </c>
      <c r="N24">
        <f t="shared" si="0"/>
        <v>76810</v>
      </c>
      <c r="O24">
        <f>IF(AND(A24&gt;0,A24&lt;999),IFERROR(VLOOKUP(results5133[[#This Row],[Card]],U16W[],1,FALSE),0),0)</f>
        <v>76810</v>
      </c>
      <c r="P24">
        <f t="shared" si="1"/>
        <v>23</v>
      </c>
    </row>
    <row r="25" spans="1:16" x14ac:dyDescent="0.3">
      <c r="A25" s="11">
        <v>24</v>
      </c>
      <c r="B25" s="12">
        <v>80543</v>
      </c>
      <c r="C25" s="12">
        <v>13</v>
      </c>
      <c r="D25" s="13" t="s">
        <v>113</v>
      </c>
      <c r="E25" s="13" t="s">
        <v>45</v>
      </c>
      <c r="F25" s="12">
        <v>2</v>
      </c>
      <c r="G25" s="13" t="s">
        <v>44</v>
      </c>
      <c r="H25" s="13" t="s">
        <v>219</v>
      </c>
      <c r="I25" s="13" t="s">
        <v>248</v>
      </c>
      <c r="J25" s="13" t="s">
        <v>249</v>
      </c>
      <c r="K25" s="14">
        <v>86.96</v>
      </c>
      <c r="N25">
        <f t="shared" si="0"/>
        <v>80543</v>
      </c>
      <c r="O25">
        <f>IF(AND(A25&gt;0,A25&lt;999),IFERROR(VLOOKUP(results5133[[#This Row],[Card]],U16W[],1,FALSE),0),0)</f>
        <v>80543</v>
      </c>
      <c r="P25">
        <f t="shared" si="1"/>
        <v>24</v>
      </c>
    </row>
    <row r="26" spans="1:16" x14ac:dyDescent="0.3">
      <c r="A26" s="7">
        <v>25</v>
      </c>
      <c r="B26" s="8">
        <v>81725</v>
      </c>
      <c r="C26" s="8">
        <v>40</v>
      </c>
      <c r="D26" s="9" t="s">
        <v>82</v>
      </c>
      <c r="E26" s="9" t="s">
        <v>15</v>
      </c>
      <c r="F26" s="8">
        <v>3</v>
      </c>
      <c r="G26" s="9" t="s">
        <v>44</v>
      </c>
      <c r="H26" s="9" t="s">
        <v>250</v>
      </c>
      <c r="I26" s="9" t="s">
        <v>251</v>
      </c>
      <c r="J26" s="9" t="s">
        <v>252</v>
      </c>
      <c r="K26" s="10">
        <v>90.13</v>
      </c>
      <c r="N26">
        <f t="shared" si="0"/>
        <v>81725</v>
      </c>
      <c r="O26">
        <f>IF(AND(A26&gt;0,A26&lt;999),IFERROR(VLOOKUP(results5133[[#This Row],[Card]],U16W[],1,FALSE),0),0)</f>
        <v>81725</v>
      </c>
      <c r="P26">
        <f t="shared" si="1"/>
        <v>25</v>
      </c>
    </row>
    <row r="27" spans="1:16" x14ac:dyDescent="0.3">
      <c r="A27" s="11">
        <v>26</v>
      </c>
      <c r="B27" s="12">
        <v>80507</v>
      </c>
      <c r="C27" s="12">
        <v>10</v>
      </c>
      <c r="D27" s="13" t="s">
        <v>74</v>
      </c>
      <c r="E27" s="13" t="s">
        <v>75</v>
      </c>
      <c r="F27" s="12">
        <v>3</v>
      </c>
      <c r="G27" s="13" t="s">
        <v>44</v>
      </c>
      <c r="H27" s="13" t="s">
        <v>253</v>
      </c>
      <c r="I27" s="13" t="s">
        <v>254</v>
      </c>
      <c r="J27" s="13" t="s">
        <v>255</v>
      </c>
      <c r="K27" s="14">
        <v>92.4</v>
      </c>
      <c r="N27">
        <f t="shared" si="0"/>
        <v>80507</v>
      </c>
      <c r="O27">
        <f>IF(AND(A27&gt;0,A27&lt;999),IFERROR(VLOOKUP(results5133[[#This Row],[Card]],U16W[],1,FALSE),0),0)</f>
        <v>80507</v>
      </c>
      <c r="P27">
        <f t="shared" si="1"/>
        <v>26</v>
      </c>
    </row>
    <row r="28" spans="1:16" x14ac:dyDescent="0.3">
      <c r="A28" s="7">
        <v>27</v>
      </c>
      <c r="B28" s="8">
        <v>74981</v>
      </c>
      <c r="C28" s="8">
        <v>43</v>
      </c>
      <c r="D28" s="9" t="s">
        <v>124</v>
      </c>
      <c r="E28" s="9" t="s">
        <v>22</v>
      </c>
      <c r="F28" s="8">
        <v>2</v>
      </c>
      <c r="G28" s="9" t="s">
        <v>44</v>
      </c>
      <c r="H28" s="9" t="s">
        <v>256</v>
      </c>
      <c r="I28" s="9" t="s">
        <v>233</v>
      </c>
      <c r="J28" s="9" t="s">
        <v>257</v>
      </c>
      <c r="K28" s="10">
        <v>93.41</v>
      </c>
      <c r="N28">
        <f t="shared" si="0"/>
        <v>74981</v>
      </c>
      <c r="O28">
        <f>IF(AND(A28&gt;0,A28&lt;999),IFERROR(VLOOKUP(results5133[[#This Row],[Card]],U16W[],1,FALSE),0),0)</f>
        <v>74981</v>
      </c>
      <c r="P28">
        <f t="shared" si="1"/>
        <v>27</v>
      </c>
    </row>
    <row r="29" spans="1:16" x14ac:dyDescent="0.3">
      <c r="A29" s="11">
        <v>28</v>
      </c>
      <c r="B29" s="12">
        <v>77469</v>
      </c>
      <c r="C29" s="12">
        <v>37</v>
      </c>
      <c r="D29" s="13" t="s">
        <v>92</v>
      </c>
      <c r="E29" s="13" t="s">
        <v>17</v>
      </c>
      <c r="F29" s="12">
        <v>2</v>
      </c>
      <c r="G29" s="13" t="s">
        <v>44</v>
      </c>
      <c r="H29" s="13" t="s">
        <v>258</v>
      </c>
      <c r="I29" s="13" t="s">
        <v>259</v>
      </c>
      <c r="J29" s="13" t="s">
        <v>260</v>
      </c>
      <c r="K29" s="14">
        <v>95.34</v>
      </c>
      <c r="N29">
        <f t="shared" si="0"/>
        <v>77469</v>
      </c>
      <c r="O29">
        <f>IF(AND(A29&gt;0,A29&lt;999),IFERROR(VLOOKUP(results5133[[#This Row],[Card]],U16W[],1,FALSE),0),0)</f>
        <v>77469</v>
      </c>
      <c r="P29">
        <f t="shared" si="1"/>
        <v>28</v>
      </c>
    </row>
    <row r="30" spans="1:16" x14ac:dyDescent="0.3">
      <c r="A30" s="7">
        <v>29</v>
      </c>
      <c r="B30" s="8">
        <v>74658</v>
      </c>
      <c r="C30" s="8">
        <v>31</v>
      </c>
      <c r="D30" s="9" t="s">
        <v>132</v>
      </c>
      <c r="E30" s="9" t="s">
        <v>14</v>
      </c>
      <c r="F30" s="8">
        <v>2</v>
      </c>
      <c r="G30" s="9" t="s">
        <v>44</v>
      </c>
      <c r="H30" s="9" t="s">
        <v>261</v>
      </c>
      <c r="I30" s="9" t="s">
        <v>262</v>
      </c>
      <c r="J30" s="9" t="s">
        <v>263</v>
      </c>
      <c r="K30" s="10">
        <v>98.06</v>
      </c>
      <c r="N30">
        <f t="shared" si="0"/>
        <v>74658</v>
      </c>
      <c r="O30">
        <f>IF(AND(A30&gt;0,A30&lt;999),IFERROR(VLOOKUP(results5133[[#This Row],[Card]],U16W[],1,FALSE),0),0)</f>
        <v>74658</v>
      </c>
      <c r="P30">
        <f t="shared" si="1"/>
        <v>29</v>
      </c>
    </row>
    <row r="31" spans="1:16" x14ac:dyDescent="0.3">
      <c r="A31" s="11">
        <v>30</v>
      </c>
      <c r="B31" s="12">
        <v>78558</v>
      </c>
      <c r="C31" s="12">
        <v>49</v>
      </c>
      <c r="D31" s="13" t="s">
        <v>103</v>
      </c>
      <c r="E31" s="13" t="s">
        <v>14</v>
      </c>
      <c r="F31" s="12">
        <v>2</v>
      </c>
      <c r="G31" s="13" t="s">
        <v>44</v>
      </c>
      <c r="H31" s="13" t="s">
        <v>264</v>
      </c>
      <c r="I31" s="13" t="s">
        <v>265</v>
      </c>
      <c r="J31" s="13" t="s">
        <v>266</v>
      </c>
      <c r="K31" s="14">
        <v>103.27</v>
      </c>
      <c r="N31">
        <f t="shared" si="0"/>
        <v>78558</v>
      </c>
      <c r="O31">
        <f>IF(AND(A31&gt;0,A31&lt;999),IFERROR(VLOOKUP(results5133[[#This Row],[Card]],U16W[],1,FALSE),0),0)</f>
        <v>78558</v>
      </c>
      <c r="P31">
        <f t="shared" si="1"/>
        <v>30</v>
      </c>
    </row>
    <row r="32" spans="1:16" x14ac:dyDescent="0.3">
      <c r="A32" s="7">
        <v>31</v>
      </c>
      <c r="B32" s="8">
        <v>76255</v>
      </c>
      <c r="C32" s="8">
        <v>27</v>
      </c>
      <c r="D32" s="9" t="s">
        <v>116</v>
      </c>
      <c r="E32" s="9" t="s">
        <v>14</v>
      </c>
      <c r="F32" s="8">
        <v>2</v>
      </c>
      <c r="G32" s="9" t="s">
        <v>44</v>
      </c>
      <c r="H32" s="9" t="s">
        <v>267</v>
      </c>
      <c r="I32" s="9" t="s">
        <v>268</v>
      </c>
      <c r="J32" s="9" t="s">
        <v>269</v>
      </c>
      <c r="K32" s="10">
        <v>104.96</v>
      </c>
      <c r="N32">
        <f t="shared" si="0"/>
        <v>76255</v>
      </c>
      <c r="O32">
        <f>IF(AND(A32&gt;0,A32&lt;999),IFERROR(VLOOKUP(results5133[[#This Row],[Card]],U16W[],1,FALSE),0),0)</f>
        <v>76255</v>
      </c>
      <c r="P32">
        <f t="shared" si="1"/>
        <v>31</v>
      </c>
    </row>
    <row r="33" spans="1:16" x14ac:dyDescent="0.3">
      <c r="A33" s="11">
        <v>32</v>
      </c>
      <c r="B33" s="12">
        <v>77393</v>
      </c>
      <c r="C33" s="12">
        <v>39</v>
      </c>
      <c r="D33" s="13" t="s">
        <v>94</v>
      </c>
      <c r="E33" s="13" t="s">
        <v>20</v>
      </c>
      <c r="F33" s="12">
        <v>2</v>
      </c>
      <c r="G33" s="13" t="s">
        <v>44</v>
      </c>
      <c r="H33" s="13" t="s">
        <v>270</v>
      </c>
      <c r="I33" s="13" t="s">
        <v>271</v>
      </c>
      <c r="J33" s="13" t="s">
        <v>272</v>
      </c>
      <c r="K33" s="14">
        <v>105.64</v>
      </c>
      <c r="N33">
        <f t="shared" si="0"/>
        <v>77393</v>
      </c>
      <c r="O33">
        <f>IF(AND(A33&gt;0,A33&lt;999),IFERROR(VLOOKUP(results5133[[#This Row],[Card]],U16W[],1,FALSE),0),0)</f>
        <v>77393</v>
      </c>
      <c r="P33">
        <f t="shared" si="1"/>
        <v>32</v>
      </c>
    </row>
    <row r="34" spans="1:16" x14ac:dyDescent="0.3">
      <c r="A34" s="7">
        <v>33</v>
      </c>
      <c r="B34" s="8">
        <v>80889</v>
      </c>
      <c r="C34" s="8">
        <v>55</v>
      </c>
      <c r="D34" s="9" t="s">
        <v>139</v>
      </c>
      <c r="E34" s="9" t="s">
        <v>17</v>
      </c>
      <c r="F34" s="8">
        <v>3</v>
      </c>
      <c r="G34" s="9" t="s">
        <v>44</v>
      </c>
      <c r="H34" s="9" t="s">
        <v>265</v>
      </c>
      <c r="I34" s="9" t="s">
        <v>273</v>
      </c>
      <c r="J34" s="9" t="s">
        <v>274</v>
      </c>
      <c r="K34" s="10">
        <v>108.7</v>
      </c>
      <c r="N34">
        <f t="shared" ref="N34:N65" si="2">B34</f>
        <v>80889</v>
      </c>
      <c r="O34">
        <f>IF(AND(A34&gt;0,A34&lt;999),IFERROR(VLOOKUP(results5133[[#This Row],[Card]],U16W[],1,FALSE),0),0)</f>
        <v>80889</v>
      </c>
      <c r="P34">
        <f t="shared" ref="P34:P65" si="3">A34</f>
        <v>33</v>
      </c>
    </row>
    <row r="35" spans="1:16" x14ac:dyDescent="0.3">
      <c r="A35" s="11">
        <v>34</v>
      </c>
      <c r="B35" s="12">
        <v>78745</v>
      </c>
      <c r="C35" s="12">
        <v>2</v>
      </c>
      <c r="D35" s="13" t="s">
        <v>80</v>
      </c>
      <c r="E35" s="13" t="s">
        <v>37</v>
      </c>
      <c r="F35" s="12">
        <v>2</v>
      </c>
      <c r="G35" s="13" t="s">
        <v>44</v>
      </c>
      <c r="H35" s="13" t="s">
        <v>275</v>
      </c>
      <c r="I35" s="13" t="s">
        <v>276</v>
      </c>
      <c r="J35" s="13" t="s">
        <v>277</v>
      </c>
      <c r="K35" s="14">
        <v>115.49</v>
      </c>
      <c r="N35">
        <f t="shared" si="2"/>
        <v>78745</v>
      </c>
      <c r="O35">
        <f>IF(AND(A35&gt;0,A35&lt;999),IFERROR(VLOOKUP(results5133[[#This Row],[Card]],U16W[],1,FALSE),0),0)</f>
        <v>78745</v>
      </c>
      <c r="P35">
        <f t="shared" si="3"/>
        <v>34</v>
      </c>
    </row>
    <row r="36" spans="1:16" x14ac:dyDescent="0.3">
      <c r="A36" s="7">
        <v>35</v>
      </c>
      <c r="B36" s="8">
        <v>80959</v>
      </c>
      <c r="C36" s="8">
        <v>36</v>
      </c>
      <c r="D36" s="9" t="s">
        <v>130</v>
      </c>
      <c r="E36" s="9" t="s">
        <v>19</v>
      </c>
      <c r="F36" s="8">
        <v>3</v>
      </c>
      <c r="G36" s="9" t="s">
        <v>44</v>
      </c>
      <c r="H36" s="9" t="s">
        <v>278</v>
      </c>
      <c r="I36" s="9" t="s">
        <v>279</v>
      </c>
      <c r="J36" s="9" t="s">
        <v>280</v>
      </c>
      <c r="K36" s="10">
        <v>116.29</v>
      </c>
      <c r="N36">
        <f t="shared" si="2"/>
        <v>80959</v>
      </c>
      <c r="O36">
        <f>IF(AND(A36&gt;0,A36&lt;999),IFERROR(VLOOKUP(results5133[[#This Row],[Card]],U16W[],1,FALSE),0),0)</f>
        <v>80959</v>
      </c>
      <c r="P36">
        <f t="shared" si="3"/>
        <v>35</v>
      </c>
    </row>
    <row r="37" spans="1:16" x14ac:dyDescent="0.3">
      <c r="A37" s="11">
        <v>36</v>
      </c>
      <c r="B37" s="12">
        <v>85771</v>
      </c>
      <c r="C37" s="12">
        <v>75</v>
      </c>
      <c r="D37" s="13" t="s">
        <v>134</v>
      </c>
      <c r="E37" s="13" t="s">
        <v>14</v>
      </c>
      <c r="F37" s="12">
        <v>2</v>
      </c>
      <c r="G37" s="13" t="s">
        <v>44</v>
      </c>
      <c r="H37" s="13" t="s">
        <v>281</v>
      </c>
      <c r="I37" s="13" t="s">
        <v>282</v>
      </c>
      <c r="J37" s="13" t="s">
        <v>283</v>
      </c>
      <c r="K37" s="14">
        <v>121.27</v>
      </c>
      <c r="N37">
        <f t="shared" si="2"/>
        <v>85771</v>
      </c>
      <c r="O37">
        <f>IF(AND(A37&gt;0,A37&lt;999),IFERROR(VLOOKUP(results5133[[#This Row],[Card]],U16W[],1,FALSE),0),0)</f>
        <v>85771</v>
      </c>
      <c r="P37">
        <f t="shared" si="3"/>
        <v>36</v>
      </c>
    </row>
    <row r="38" spans="1:16" x14ac:dyDescent="0.3">
      <c r="A38" s="7">
        <v>37</v>
      </c>
      <c r="B38" s="8">
        <v>76232</v>
      </c>
      <c r="C38" s="8">
        <v>51</v>
      </c>
      <c r="D38" s="9" t="s">
        <v>145</v>
      </c>
      <c r="E38" s="9" t="s">
        <v>15</v>
      </c>
      <c r="F38" s="8">
        <v>3</v>
      </c>
      <c r="G38" s="9" t="s">
        <v>44</v>
      </c>
      <c r="H38" s="9" t="s">
        <v>284</v>
      </c>
      <c r="I38" s="9" t="s">
        <v>285</v>
      </c>
      <c r="J38" s="9" t="s">
        <v>286</v>
      </c>
      <c r="K38" s="10">
        <v>126.14</v>
      </c>
      <c r="N38">
        <f t="shared" si="2"/>
        <v>76232</v>
      </c>
      <c r="O38">
        <f>IF(AND(A38&gt;0,A38&lt;999),IFERROR(VLOOKUP(results5133[[#This Row],[Card]],U16W[],1,FALSE),0),0)</f>
        <v>76232</v>
      </c>
      <c r="P38">
        <f t="shared" si="3"/>
        <v>37</v>
      </c>
    </row>
    <row r="39" spans="1:16" x14ac:dyDescent="0.3">
      <c r="A39" s="11">
        <v>38</v>
      </c>
      <c r="B39" s="12">
        <v>77306</v>
      </c>
      <c r="C39" s="12">
        <v>50</v>
      </c>
      <c r="D39" s="13" t="s">
        <v>143</v>
      </c>
      <c r="E39" s="13" t="s">
        <v>50</v>
      </c>
      <c r="F39" s="12">
        <v>2</v>
      </c>
      <c r="G39" s="13" t="s">
        <v>44</v>
      </c>
      <c r="H39" s="13" t="s">
        <v>287</v>
      </c>
      <c r="I39" s="13" t="s">
        <v>288</v>
      </c>
      <c r="J39" s="13" t="s">
        <v>289</v>
      </c>
      <c r="K39" s="14">
        <v>127.61</v>
      </c>
      <c r="N39">
        <f t="shared" si="2"/>
        <v>77306</v>
      </c>
      <c r="O39">
        <f>IF(AND(A39&gt;0,A39&lt;999),IFERROR(VLOOKUP(results5133[[#This Row],[Card]],U16W[],1,FALSE),0),0)</f>
        <v>77306</v>
      </c>
      <c r="P39">
        <f t="shared" si="3"/>
        <v>38</v>
      </c>
    </row>
    <row r="40" spans="1:16" x14ac:dyDescent="0.3">
      <c r="A40" s="7">
        <v>39</v>
      </c>
      <c r="B40" s="8">
        <v>80882</v>
      </c>
      <c r="C40" s="8">
        <v>52</v>
      </c>
      <c r="D40" s="9" t="s">
        <v>128</v>
      </c>
      <c r="E40" s="9" t="s">
        <v>14</v>
      </c>
      <c r="F40" s="8">
        <v>3</v>
      </c>
      <c r="G40" s="9" t="s">
        <v>44</v>
      </c>
      <c r="H40" s="9" t="s">
        <v>290</v>
      </c>
      <c r="I40" s="9" t="s">
        <v>276</v>
      </c>
      <c r="J40" s="9" t="s">
        <v>291</v>
      </c>
      <c r="K40" s="10">
        <v>128.52000000000001</v>
      </c>
      <c r="N40">
        <f t="shared" si="2"/>
        <v>80882</v>
      </c>
      <c r="O40">
        <f>IF(AND(A40&gt;0,A40&lt;999),IFERROR(VLOOKUP(results5133[[#This Row],[Card]],U16W[],1,FALSE),0),0)</f>
        <v>80882</v>
      </c>
      <c r="P40">
        <f t="shared" si="3"/>
        <v>39</v>
      </c>
    </row>
    <row r="41" spans="1:16" x14ac:dyDescent="0.3">
      <c r="A41" s="11">
        <v>40</v>
      </c>
      <c r="B41" s="12">
        <v>77287</v>
      </c>
      <c r="C41" s="12">
        <v>48</v>
      </c>
      <c r="D41" s="13" t="s">
        <v>118</v>
      </c>
      <c r="E41" s="13" t="s">
        <v>15</v>
      </c>
      <c r="F41" s="12">
        <v>2</v>
      </c>
      <c r="G41" s="13" t="s">
        <v>44</v>
      </c>
      <c r="H41" s="13" t="s">
        <v>292</v>
      </c>
      <c r="I41" s="13" t="s">
        <v>293</v>
      </c>
      <c r="J41" s="13" t="s">
        <v>294</v>
      </c>
      <c r="K41" s="14">
        <v>131.35</v>
      </c>
      <c r="N41">
        <f t="shared" si="2"/>
        <v>77287</v>
      </c>
      <c r="O41">
        <f>IF(AND(A41&gt;0,A41&lt;999),IFERROR(VLOOKUP(results5133[[#This Row],[Card]],U16W[],1,FALSE),0),0)</f>
        <v>77287</v>
      </c>
      <c r="P41">
        <f t="shared" si="3"/>
        <v>40</v>
      </c>
    </row>
    <row r="42" spans="1:16" x14ac:dyDescent="0.3">
      <c r="A42" s="7">
        <v>41</v>
      </c>
      <c r="B42" s="8">
        <v>77192</v>
      </c>
      <c r="C42" s="8">
        <v>41</v>
      </c>
      <c r="D42" s="9" t="s">
        <v>97</v>
      </c>
      <c r="E42" s="9" t="s">
        <v>20</v>
      </c>
      <c r="F42" s="8">
        <v>2</v>
      </c>
      <c r="G42" s="9" t="s">
        <v>44</v>
      </c>
      <c r="H42" s="9" t="s">
        <v>295</v>
      </c>
      <c r="I42" s="9" t="s">
        <v>296</v>
      </c>
      <c r="J42" s="9" t="s">
        <v>297</v>
      </c>
      <c r="K42" s="10">
        <v>139.5</v>
      </c>
      <c r="N42">
        <f t="shared" si="2"/>
        <v>77192</v>
      </c>
      <c r="O42">
        <f>IF(AND(A42&gt;0,A42&lt;999),IFERROR(VLOOKUP(results5133[[#This Row],[Card]],U16W[],1,FALSE),0),0)</f>
        <v>77192</v>
      </c>
      <c r="P42">
        <f t="shared" si="3"/>
        <v>41</v>
      </c>
    </row>
    <row r="43" spans="1:16" x14ac:dyDescent="0.3">
      <c r="A43" s="11">
        <v>42</v>
      </c>
      <c r="B43" s="12">
        <v>77254</v>
      </c>
      <c r="C43" s="12">
        <v>42</v>
      </c>
      <c r="D43" s="13" t="s">
        <v>158</v>
      </c>
      <c r="E43" s="13" t="s">
        <v>50</v>
      </c>
      <c r="F43" s="12">
        <v>2</v>
      </c>
      <c r="G43" s="13" t="s">
        <v>44</v>
      </c>
      <c r="H43" s="13" t="s">
        <v>298</v>
      </c>
      <c r="I43" s="13" t="s">
        <v>299</v>
      </c>
      <c r="J43" s="13" t="s">
        <v>300</v>
      </c>
      <c r="K43" s="14">
        <v>142.22</v>
      </c>
      <c r="N43">
        <f t="shared" si="2"/>
        <v>77254</v>
      </c>
      <c r="O43">
        <f>IF(AND(A43&gt;0,A43&lt;999),IFERROR(VLOOKUP(results5133[[#This Row],[Card]],U16W[],1,FALSE),0),0)</f>
        <v>77254</v>
      </c>
      <c r="P43">
        <f t="shared" si="3"/>
        <v>42</v>
      </c>
    </row>
    <row r="44" spans="1:16" x14ac:dyDescent="0.3">
      <c r="A44" s="7">
        <v>43</v>
      </c>
      <c r="B44" s="8">
        <v>88141</v>
      </c>
      <c r="C44" s="8">
        <v>58</v>
      </c>
      <c r="D44" s="9" t="s">
        <v>150</v>
      </c>
      <c r="E44" s="9" t="s">
        <v>14</v>
      </c>
      <c r="F44" s="8">
        <v>3</v>
      </c>
      <c r="G44" s="9" t="s">
        <v>44</v>
      </c>
      <c r="H44" s="9" t="s">
        <v>301</v>
      </c>
      <c r="I44" s="9" t="s">
        <v>302</v>
      </c>
      <c r="J44" s="9" t="s">
        <v>303</v>
      </c>
      <c r="K44" s="10">
        <v>144.13999999999999</v>
      </c>
      <c r="N44">
        <f t="shared" si="2"/>
        <v>88141</v>
      </c>
      <c r="O44">
        <f>IF(AND(A44&gt;0,A44&lt;999),IFERROR(VLOOKUP(results5133[[#This Row],[Card]],U16W[],1,FALSE),0),0)</f>
        <v>88141</v>
      </c>
      <c r="P44">
        <f t="shared" si="3"/>
        <v>43</v>
      </c>
    </row>
    <row r="45" spans="1:16" x14ac:dyDescent="0.3">
      <c r="A45" s="11">
        <v>44</v>
      </c>
      <c r="B45" s="12">
        <v>80895</v>
      </c>
      <c r="C45" s="12">
        <v>44</v>
      </c>
      <c r="D45" s="13" t="s">
        <v>120</v>
      </c>
      <c r="E45" s="13" t="s">
        <v>17</v>
      </c>
      <c r="F45" s="12">
        <v>3</v>
      </c>
      <c r="G45" s="13" t="s">
        <v>44</v>
      </c>
      <c r="H45" s="13" t="s">
        <v>304</v>
      </c>
      <c r="I45" s="13" t="s">
        <v>305</v>
      </c>
      <c r="J45" s="13" t="s">
        <v>306</v>
      </c>
      <c r="K45" s="14">
        <v>145.16</v>
      </c>
      <c r="N45">
        <f t="shared" si="2"/>
        <v>80895</v>
      </c>
      <c r="O45">
        <f>IF(AND(A45&gt;0,A45&lt;999),IFERROR(VLOOKUP(results5133[[#This Row],[Card]],U16W[],1,FALSE),0),0)</f>
        <v>80895</v>
      </c>
      <c r="P45">
        <f t="shared" si="3"/>
        <v>44</v>
      </c>
    </row>
    <row r="46" spans="1:16" x14ac:dyDescent="0.3">
      <c r="A46" s="7">
        <v>45</v>
      </c>
      <c r="B46" s="8">
        <v>80911</v>
      </c>
      <c r="C46" s="8">
        <v>56</v>
      </c>
      <c r="D46" s="9" t="s">
        <v>152</v>
      </c>
      <c r="E46" s="9" t="s">
        <v>16</v>
      </c>
      <c r="F46" s="8">
        <v>3</v>
      </c>
      <c r="G46" s="9" t="s">
        <v>44</v>
      </c>
      <c r="H46" s="9" t="s">
        <v>307</v>
      </c>
      <c r="I46" s="9" t="s">
        <v>293</v>
      </c>
      <c r="J46" s="9" t="s">
        <v>308</v>
      </c>
      <c r="K46" s="10">
        <v>145.84</v>
      </c>
      <c r="N46">
        <f t="shared" si="2"/>
        <v>80911</v>
      </c>
      <c r="O46">
        <f>IF(AND(A46&gt;0,A46&lt;999),IFERROR(VLOOKUP(results5133[[#This Row],[Card]],U16W[],1,FALSE),0),0)</f>
        <v>80911</v>
      </c>
      <c r="P46">
        <f t="shared" si="3"/>
        <v>45</v>
      </c>
    </row>
    <row r="47" spans="1:16" x14ac:dyDescent="0.3">
      <c r="A47" s="11">
        <v>46</v>
      </c>
      <c r="B47" s="12">
        <v>75524</v>
      </c>
      <c r="C47" s="12">
        <v>54</v>
      </c>
      <c r="D47" s="13" t="s">
        <v>160</v>
      </c>
      <c r="E47" s="13" t="s">
        <v>16</v>
      </c>
      <c r="F47" s="12">
        <v>2</v>
      </c>
      <c r="G47" s="13" t="s">
        <v>44</v>
      </c>
      <c r="H47" s="13" t="s">
        <v>309</v>
      </c>
      <c r="I47" s="13" t="s">
        <v>310</v>
      </c>
      <c r="J47" s="13" t="s">
        <v>311</v>
      </c>
      <c r="K47" s="14">
        <v>146.63</v>
      </c>
      <c r="N47">
        <f t="shared" si="2"/>
        <v>75524</v>
      </c>
      <c r="O47">
        <f>IF(AND(A47&gt;0,A47&lt;999),IFERROR(VLOOKUP(results5133[[#This Row],[Card]],U16W[],1,FALSE),0),0)</f>
        <v>75524</v>
      </c>
      <c r="P47">
        <f t="shared" si="3"/>
        <v>46</v>
      </c>
    </row>
    <row r="48" spans="1:16" x14ac:dyDescent="0.3">
      <c r="A48" s="7">
        <v>47</v>
      </c>
      <c r="B48" s="8">
        <v>82165</v>
      </c>
      <c r="C48" s="8">
        <v>4</v>
      </c>
      <c r="D48" s="9" t="s">
        <v>123</v>
      </c>
      <c r="E48" s="9" t="s">
        <v>49</v>
      </c>
      <c r="F48" s="8">
        <v>3</v>
      </c>
      <c r="G48" s="9" t="s">
        <v>44</v>
      </c>
      <c r="H48" s="9" t="s">
        <v>295</v>
      </c>
      <c r="I48" s="9" t="s">
        <v>312</v>
      </c>
      <c r="J48" s="9" t="s">
        <v>313</v>
      </c>
      <c r="K48" s="10">
        <v>149.80000000000001</v>
      </c>
      <c r="N48">
        <f t="shared" si="2"/>
        <v>82165</v>
      </c>
      <c r="O48">
        <f>IF(AND(A48&gt;0,A48&lt;999),IFERROR(VLOOKUP(results5133[[#This Row],[Card]],U16W[],1,FALSE),0),0)</f>
        <v>82165</v>
      </c>
      <c r="P48">
        <f t="shared" si="3"/>
        <v>47</v>
      </c>
    </row>
    <row r="49" spans="1:16" x14ac:dyDescent="0.3">
      <c r="A49" s="11">
        <v>48</v>
      </c>
      <c r="B49" s="12">
        <v>81195</v>
      </c>
      <c r="C49" s="12">
        <v>46</v>
      </c>
      <c r="D49" s="13" t="s">
        <v>176</v>
      </c>
      <c r="E49" s="13" t="s">
        <v>17</v>
      </c>
      <c r="F49" s="12">
        <v>3</v>
      </c>
      <c r="G49" s="13" t="s">
        <v>44</v>
      </c>
      <c r="H49" s="13" t="s">
        <v>314</v>
      </c>
      <c r="I49" s="13" t="s">
        <v>315</v>
      </c>
      <c r="J49" s="13" t="s">
        <v>316</v>
      </c>
      <c r="K49" s="14">
        <v>159.43</v>
      </c>
      <c r="N49">
        <f t="shared" si="2"/>
        <v>81195</v>
      </c>
      <c r="O49">
        <f>IF(AND(A49&gt;0,A49&lt;999),IFERROR(VLOOKUP(results5133[[#This Row],[Card]],U16W[],1,FALSE),0),0)</f>
        <v>81195</v>
      </c>
      <c r="P49">
        <f t="shared" si="3"/>
        <v>48</v>
      </c>
    </row>
    <row r="50" spans="1:16" x14ac:dyDescent="0.3">
      <c r="A50" s="7">
        <v>49</v>
      </c>
      <c r="B50" s="8">
        <v>80504</v>
      </c>
      <c r="C50" s="8">
        <v>22</v>
      </c>
      <c r="D50" s="9" t="s">
        <v>156</v>
      </c>
      <c r="E50" s="9" t="s">
        <v>75</v>
      </c>
      <c r="F50" s="8">
        <v>3</v>
      </c>
      <c r="G50" s="9" t="s">
        <v>44</v>
      </c>
      <c r="H50" s="9" t="s">
        <v>317</v>
      </c>
      <c r="I50" s="9" t="s">
        <v>318</v>
      </c>
      <c r="J50" s="9" t="s">
        <v>319</v>
      </c>
      <c r="K50" s="10">
        <v>176.41</v>
      </c>
      <c r="N50">
        <f t="shared" si="2"/>
        <v>80504</v>
      </c>
      <c r="O50">
        <f>IF(AND(A50&gt;0,A50&lt;999),IFERROR(VLOOKUP(results5133[[#This Row],[Card]],U16W[],1,FALSE),0),0)</f>
        <v>80504</v>
      </c>
      <c r="P50">
        <f t="shared" si="3"/>
        <v>49</v>
      </c>
    </row>
    <row r="51" spans="1:16" x14ac:dyDescent="0.3">
      <c r="A51" s="11">
        <v>50</v>
      </c>
      <c r="B51" s="12">
        <v>80879</v>
      </c>
      <c r="C51" s="12">
        <v>62</v>
      </c>
      <c r="D51" s="13" t="s">
        <v>147</v>
      </c>
      <c r="E51" s="13" t="s">
        <v>14</v>
      </c>
      <c r="F51" s="12">
        <v>3</v>
      </c>
      <c r="G51" s="13" t="s">
        <v>44</v>
      </c>
      <c r="H51" s="13" t="s">
        <v>320</v>
      </c>
      <c r="I51" s="13" t="s">
        <v>36</v>
      </c>
      <c r="J51" s="13" t="s">
        <v>321</v>
      </c>
      <c r="K51" s="14">
        <v>178.34</v>
      </c>
      <c r="N51">
        <f t="shared" si="2"/>
        <v>80879</v>
      </c>
      <c r="O51">
        <f>IF(AND(A51&gt;0,A51&lt;999),IFERROR(VLOOKUP(results5133[[#This Row],[Card]],U16W[],1,FALSE),0),0)</f>
        <v>80879</v>
      </c>
      <c r="P51">
        <f t="shared" si="3"/>
        <v>50</v>
      </c>
    </row>
    <row r="52" spans="1:16" x14ac:dyDescent="0.3">
      <c r="A52" s="7">
        <v>51</v>
      </c>
      <c r="B52" s="8">
        <v>78252</v>
      </c>
      <c r="C52" s="8">
        <v>60</v>
      </c>
      <c r="D52" s="9" t="s">
        <v>322</v>
      </c>
      <c r="E52" s="9" t="s">
        <v>18</v>
      </c>
      <c r="F52" s="8">
        <v>2</v>
      </c>
      <c r="G52" s="9" t="s">
        <v>44</v>
      </c>
      <c r="H52" s="9" t="s">
        <v>323</v>
      </c>
      <c r="I52" s="9" t="s">
        <v>324</v>
      </c>
      <c r="J52" s="9" t="s">
        <v>325</v>
      </c>
      <c r="K52" s="10">
        <v>182.41</v>
      </c>
      <c r="N52">
        <f t="shared" si="2"/>
        <v>78252</v>
      </c>
      <c r="O52">
        <f>IF(AND(A52&gt;0,A52&lt;999),IFERROR(VLOOKUP(results5133[[#This Row],[Card]],U16W[],1,FALSE),0),0)</f>
        <v>78252</v>
      </c>
      <c r="P52">
        <f t="shared" si="3"/>
        <v>51</v>
      </c>
    </row>
    <row r="53" spans="1:16" x14ac:dyDescent="0.3">
      <c r="A53" s="11">
        <v>52</v>
      </c>
      <c r="B53" s="12">
        <v>78850</v>
      </c>
      <c r="C53" s="12">
        <v>64</v>
      </c>
      <c r="D53" s="13" t="s">
        <v>154</v>
      </c>
      <c r="E53" s="13" t="s">
        <v>17</v>
      </c>
      <c r="F53" s="12">
        <v>2</v>
      </c>
      <c r="G53" s="13" t="s">
        <v>44</v>
      </c>
      <c r="H53" s="13" t="s">
        <v>326</v>
      </c>
      <c r="I53" s="13" t="s">
        <v>327</v>
      </c>
      <c r="J53" s="13" t="s">
        <v>328</v>
      </c>
      <c r="K53" s="14">
        <v>184.45</v>
      </c>
      <c r="N53">
        <f t="shared" si="2"/>
        <v>78850</v>
      </c>
      <c r="O53">
        <f>IF(AND(A53&gt;0,A53&lt;999),IFERROR(VLOOKUP(results5133[[#This Row],[Card]],U16W[],1,FALSE),0),0)</f>
        <v>78850</v>
      </c>
      <c r="P53">
        <f t="shared" si="3"/>
        <v>52</v>
      </c>
    </row>
    <row r="54" spans="1:16" x14ac:dyDescent="0.3">
      <c r="A54" s="7">
        <v>53</v>
      </c>
      <c r="B54" s="8">
        <v>77197</v>
      </c>
      <c r="C54" s="8">
        <v>57</v>
      </c>
      <c r="D54" s="9" t="s">
        <v>141</v>
      </c>
      <c r="E54" s="9" t="s">
        <v>15</v>
      </c>
      <c r="F54" s="8">
        <v>2</v>
      </c>
      <c r="G54" s="9" t="s">
        <v>44</v>
      </c>
      <c r="H54" s="9" t="s">
        <v>329</v>
      </c>
      <c r="I54" s="9" t="s">
        <v>330</v>
      </c>
      <c r="J54" s="9" t="s">
        <v>331</v>
      </c>
      <c r="K54" s="10">
        <v>190.68</v>
      </c>
      <c r="N54">
        <f t="shared" si="2"/>
        <v>77197</v>
      </c>
      <c r="O54">
        <f>IF(AND(A54&gt;0,A54&lt;999),IFERROR(VLOOKUP(results5133[[#This Row],[Card]],U16W[],1,FALSE),0),0)</f>
        <v>77197</v>
      </c>
      <c r="P54">
        <f t="shared" si="3"/>
        <v>53</v>
      </c>
    </row>
    <row r="55" spans="1:16" x14ac:dyDescent="0.3">
      <c r="A55" s="11">
        <v>54</v>
      </c>
      <c r="B55" s="12">
        <v>85538</v>
      </c>
      <c r="C55" s="12">
        <v>67</v>
      </c>
      <c r="D55" s="13" t="s">
        <v>149</v>
      </c>
      <c r="E55" s="13" t="s">
        <v>28</v>
      </c>
      <c r="F55" s="12">
        <v>3</v>
      </c>
      <c r="G55" s="13" t="s">
        <v>44</v>
      </c>
      <c r="H55" s="13" t="s">
        <v>332</v>
      </c>
      <c r="I55" s="13" t="s">
        <v>333</v>
      </c>
      <c r="J55" s="13" t="s">
        <v>334</v>
      </c>
      <c r="K55" s="14">
        <v>193.85</v>
      </c>
      <c r="N55">
        <f t="shared" si="2"/>
        <v>85538</v>
      </c>
      <c r="O55">
        <f>IF(AND(A55&gt;0,A55&lt;999),IFERROR(VLOOKUP(results5133[[#This Row],[Card]],U16W[],1,FALSE),0),0)</f>
        <v>85538</v>
      </c>
      <c r="P55">
        <f t="shared" si="3"/>
        <v>54</v>
      </c>
    </row>
    <row r="56" spans="1:16" x14ac:dyDescent="0.3">
      <c r="A56" s="7">
        <v>55</v>
      </c>
      <c r="B56" s="8">
        <v>78199</v>
      </c>
      <c r="C56" s="8">
        <v>61</v>
      </c>
      <c r="D56" s="9" t="s">
        <v>137</v>
      </c>
      <c r="E56" s="9" t="s">
        <v>22</v>
      </c>
      <c r="F56" s="8">
        <v>2</v>
      </c>
      <c r="G56" s="9" t="s">
        <v>44</v>
      </c>
      <c r="H56" s="9" t="s">
        <v>335</v>
      </c>
      <c r="I56" s="9" t="s">
        <v>336</v>
      </c>
      <c r="J56" s="9" t="s">
        <v>337</v>
      </c>
      <c r="K56" s="10">
        <v>205.17</v>
      </c>
      <c r="N56">
        <f t="shared" si="2"/>
        <v>78199</v>
      </c>
      <c r="O56">
        <f>IF(AND(A56&gt;0,A56&lt;999),IFERROR(VLOOKUP(results5133[[#This Row],[Card]],U16W[],1,FALSE),0),0)</f>
        <v>78199</v>
      </c>
      <c r="P56">
        <f t="shared" si="3"/>
        <v>55</v>
      </c>
    </row>
    <row r="57" spans="1:16" x14ac:dyDescent="0.3">
      <c r="A57" s="11">
        <v>56</v>
      </c>
      <c r="B57" s="12">
        <v>93432</v>
      </c>
      <c r="C57" s="12">
        <v>72</v>
      </c>
      <c r="D57" s="13" t="s">
        <v>162</v>
      </c>
      <c r="E57" s="13" t="s">
        <v>43</v>
      </c>
      <c r="F57" s="12">
        <v>3</v>
      </c>
      <c r="G57" s="13" t="s">
        <v>44</v>
      </c>
      <c r="H57" s="13" t="s">
        <v>338</v>
      </c>
      <c r="I57" s="13" t="s">
        <v>339</v>
      </c>
      <c r="J57" s="13" t="s">
        <v>340</v>
      </c>
      <c r="K57" s="14">
        <v>229.18</v>
      </c>
      <c r="N57">
        <f t="shared" si="2"/>
        <v>93432</v>
      </c>
      <c r="O57">
        <f>IF(AND(A57&gt;0,A57&lt;999),IFERROR(VLOOKUP(results5133[[#This Row],[Card]],U16W[],1,FALSE),0),0)</f>
        <v>93432</v>
      </c>
      <c r="P57">
        <f t="shared" si="3"/>
        <v>56</v>
      </c>
    </row>
    <row r="58" spans="1:16" x14ac:dyDescent="0.3">
      <c r="A58" s="7">
        <v>57</v>
      </c>
      <c r="B58" s="8">
        <v>79092</v>
      </c>
      <c r="C58" s="8">
        <v>16</v>
      </c>
      <c r="D58" s="9" t="s">
        <v>174</v>
      </c>
      <c r="E58" s="9" t="s">
        <v>49</v>
      </c>
      <c r="F58" s="8">
        <v>2</v>
      </c>
      <c r="G58" s="9" t="s">
        <v>44</v>
      </c>
      <c r="H58" s="9" t="s">
        <v>341</v>
      </c>
      <c r="I58" s="9" t="s">
        <v>342</v>
      </c>
      <c r="J58" s="9" t="s">
        <v>343</v>
      </c>
      <c r="K58" s="10">
        <v>244.69</v>
      </c>
      <c r="N58">
        <f t="shared" si="2"/>
        <v>79092</v>
      </c>
      <c r="O58">
        <f>IF(AND(A58&gt;0,A58&lt;999),IFERROR(VLOOKUP(results5133[[#This Row],[Card]],U16W[],1,FALSE),0),0)</f>
        <v>79092</v>
      </c>
      <c r="P58">
        <f t="shared" si="3"/>
        <v>57</v>
      </c>
    </row>
    <row r="59" spans="1:16" x14ac:dyDescent="0.3">
      <c r="A59" s="11">
        <v>58</v>
      </c>
      <c r="B59" s="12">
        <v>80922</v>
      </c>
      <c r="C59" s="12">
        <v>79</v>
      </c>
      <c r="D59" s="13" t="s">
        <v>344</v>
      </c>
      <c r="E59" s="13" t="s">
        <v>28</v>
      </c>
      <c r="F59" s="12">
        <v>3</v>
      </c>
      <c r="G59" s="13" t="s">
        <v>44</v>
      </c>
      <c r="H59" s="13" t="s">
        <v>345</v>
      </c>
      <c r="I59" s="13" t="s">
        <v>346</v>
      </c>
      <c r="J59" s="13" t="s">
        <v>347</v>
      </c>
      <c r="K59" s="14">
        <v>255.56</v>
      </c>
      <c r="N59">
        <f t="shared" si="2"/>
        <v>80922</v>
      </c>
      <c r="O59">
        <f>IF(AND(A59&gt;0,A59&lt;999),IFERROR(VLOOKUP(results5133[[#This Row],[Card]],U16W[],1,FALSE),0),0)</f>
        <v>80922</v>
      </c>
      <c r="P59">
        <f t="shared" si="3"/>
        <v>58</v>
      </c>
    </row>
    <row r="60" spans="1:16" x14ac:dyDescent="0.3">
      <c r="A60" s="7">
        <v>59</v>
      </c>
      <c r="B60" s="8">
        <v>77307</v>
      </c>
      <c r="C60" s="8">
        <v>70</v>
      </c>
      <c r="D60" s="9" t="s">
        <v>168</v>
      </c>
      <c r="E60" s="9" t="s">
        <v>50</v>
      </c>
      <c r="F60" s="8">
        <v>2</v>
      </c>
      <c r="G60" s="9" t="s">
        <v>44</v>
      </c>
      <c r="H60" s="9" t="s">
        <v>348</v>
      </c>
      <c r="I60" s="9" t="s">
        <v>349</v>
      </c>
      <c r="J60" s="9" t="s">
        <v>350</v>
      </c>
      <c r="K60" s="10">
        <v>270.73</v>
      </c>
      <c r="N60">
        <f t="shared" si="2"/>
        <v>77307</v>
      </c>
      <c r="O60">
        <f>IF(AND(A60&gt;0,A60&lt;999),IFERROR(VLOOKUP(results5133[[#This Row],[Card]],U16W[],1,FALSE),0),0)</f>
        <v>77307</v>
      </c>
      <c r="P60">
        <f t="shared" si="3"/>
        <v>59</v>
      </c>
    </row>
    <row r="61" spans="1:16" x14ac:dyDescent="0.3">
      <c r="A61" s="11">
        <v>60</v>
      </c>
      <c r="B61" s="12">
        <v>76043</v>
      </c>
      <c r="C61" s="12">
        <v>65</v>
      </c>
      <c r="D61" s="13" t="s">
        <v>164</v>
      </c>
      <c r="E61" s="13" t="s">
        <v>47</v>
      </c>
      <c r="F61" s="12">
        <v>3</v>
      </c>
      <c r="G61" s="13" t="s">
        <v>44</v>
      </c>
      <c r="H61" s="13" t="s">
        <v>351</v>
      </c>
      <c r="I61" s="13" t="s">
        <v>352</v>
      </c>
      <c r="J61" s="13" t="s">
        <v>353</v>
      </c>
      <c r="K61" s="14">
        <v>271.18</v>
      </c>
      <c r="N61">
        <f t="shared" si="2"/>
        <v>76043</v>
      </c>
      <c r="O61">
        <f>IF(AND(A61&gt;0,A61&lt;999),IFERROR(VLOOKUP(results5133[[#This Row],[Card]],U16W[],1,FALSE),0),0)</f>
        <v>76043</v>
      </c>
      <c r="P61">
        <f t="shared" si="3"/>
        <v>60</v>
      </c>
    </row>
    <row r="62" spans="1:16" x14ac:dyDescent="0.3">
      <c r="A62" s="7">
        <v>61</v>
      </c>
      <c r="B62" s="8">
        <v>77351</v>
      </c>
      <c r="C62" s="8">
        <v>71</v>
      </c>
      <c r="D62" s="9" t="s">
        <v>170</v>
      </c>
      <c r="E62" s="9" t="s">
        <v>50</v>
      </c>
      <c r="F62" s="8">
        <v>3</v>
      </c>
      <c r="G62" s="9" t="s">
        <v>44</v>
      </c>
      <c r="H62" s="9" t="s">
        <v>354</v>
      </c>
      <c r="I62" s="9" t="s">
        <v>355</v>
      </c>
      <c r="J62" s="9" t="s">
        <v>356</v>
      </c>
      <c r="K62" s="10">
        <v>307.3</v>
      </c>
      <c r="N62">
        <f t="shared" si="2"/>
        <v>77351</v>
      </c>
      <c r="O62">
        <f>IF(AND(A62&gt;0,A62&lt;999),IFERROR(VLOOKUP(results5133[[#This Row],[Card]],U16W[],1,FALSE),0),0)</f>
        <v>77351</v>
      </c>
      <c r="P62">
        <f t="shared" si="3"/>
        <v>61</v>
      </c>
    </row>
    <row r="63" spans="1:16" x14ac:dyDescent="0.3">
      <c r="A63" s="11">
        <v>62</v>
      </c>
      <c r="B63" s="12">
        <v>84697</v>
      </c>
      <c r="C63" s="12">
        <v>73</v>
      </c>
      <c r="D63" s="13" t="s">
        <v>166</v>
      </c>
      <c r="E63" s="13" t="s">
        <v>28</v>
      </c>
      <c r="F63" s="12">
        <v>3</v>
      </c>
      <c r="G63" s="13" t="s">
        <v>44</v>
      </c>
      <c r="H63" s="13" t="s">
        <v>357</v>
      </c>
      <c r="I63" s="13" t="s">
        <v>358</v>
      </c>
      <c r="J63" s="13" t="s">
        <v>359</v>
      </c>
      <c r="K63" s="14">
        <v>314.55</v>
      </c>
      <c r="N63">
        <f t="shared" si="2"/>
        <v>84697</v>
      </c>
      <c r="O63">
        <f>IF(AND(A63&gt;0,A63&lt;999),IFERROR(VLOOKUP(results5133[[#This Row],[Card]],U16W[],1,FALSE),0),0)</f>
        <v>84697</v>
      </c>
      <c r="P63">
        <f t="shared" si="3"/>
        <v>62</v>
      </c>
    </row>
    <row r="64" spans="1:16" x14ac:dyDescent="0.3">
      <c r="A64" s="7">
        <v>63</v>
      </c>
      <c r="B64" s="8">
        <v>81527</v>
      </c>
      <c r="C64" s="8">
        <v>69</v>
      </c>
      <c r="D64" s="9" t="s">
        <v>172</v>
      </c>
      <c r="E64" s="9" t="s">
        <v>50</v>
      </c>
      <c r="F64" s="8">
        <v>3</v>
      </c>
      <c r="G64" s="9" t="s">
        <v>44</v>
      </c>
      <c r="H64" s="9" t="s">
        <v>357</v>
      </c>
      <c r="I64" s="9" t="s">
        <v>360</v>
      </c>
      <c r="J64" s="9" t="s">
        <v>361</v>
      </c>
      <c r="K64" s="10">
        <v>317.5</v>
      </c>
      <c r="N64">
        <f t="shared" si="2"/>
        <v>81527</v>
      </c>
      <c r="O64">
        <f>IF(AND(A64&gt;0,A64&lt;999),IFERROR(VLOOKUP(results5133[[#This Row],[Card]],U16W[],1,FALSE),0),0)</f>
        <v>81527</v>
      </c>
      <c r="P64">
        <f t="shared" si="3"/>
        <v>63</v>
      </c>
    </row>
    <row r="65" spans="1:16" x14ac:dyDescent="0.3">
      <c r="A65" s="11">
        <v>999</v>
      </c>
      <c r="B65" s="12">
        <v>75089</v>
      </c>
      <c r="C65" s="12">
        <v>1</v>
      </c>
      <c r="D65" s="13" t="s">
        <v>57</v>
      </c>
      <c r="E65" s="13" t="s">
        <v>16</v>
      </c>
      <c r="F65" s="12">
        <v>2</v>
      </c>
      <c r="G65" s="13" t="s">
        <v>44</v>
      </c>
      <c r="H65" s="13" t="s">
        <v>31</v>
      </c>
      <c r="I65" s="13" t="s">
        <v>362</v>
      </c>
      <c r="J65" s="13"/>
      <c r="K65" s="14">
        <v>0</v>
      </c>
      <c r="N65">
        <f t="shared" si="2"/>
        <v>75089</v>
      </c>
      <c r="O65">
        <f>IF(AND(A65&gt;0,A65&lt;999),IFERROR(VLOOKUP(results5133[[#This Row],[Card]],U16W[],1,FALSE),0),0)</f>
        <v>0</v>
      </c>
      <c r="P65">
        <f t="shared" si="3"/>
        <v>999</v>
      </c>
    </row>
    <row r="66" spans="1:16" x14ac:dyDescent="0.3">
      <c r="A66" s="7">
        <v>999</v>
      </c>
      <c r="B66" s="8">
        <v>75361</v>
      </c>
      <c r="C66" s="8">
        <v>7</v>
      </c>
      <c r="D66" s="9" t="s">
        <v>67</v>
      </c>
      <c r="E66" s="9" t="s">
        <v>43</v>
      </c>
      <c r="F66" s="8">
        <v>2</v>
      </c>
      <c r="G66" s="9" t="s">
        <v>44</v>
      </c>
      <c r="H66" s="9" t="s">
        <v>31</v>
      </c>
      <c r="I66" s="9" t="s">
        <v>363</v>
      </c>
      <c r="J66" s="9"/>
      <c r="K66" s="10">
        <v>0</v>
      </c>
      <c r="N66">
        <f t="shared" ref="N66:N80" si="4">B66</f>
        <v>75361</v>
      </c>
      <c r="O66">
        <f>IF(AND(A66&gt;0,A66&lt;999),IFERROR(VLOOKUP(results5133[[#This Row],[Card]],U16W[],1,FALSE),0),0)</f>
        <v>0</v>
      </c>
      <c r="P66">
        <f t="shared" ref="P66:P80" si="5">A66</f>
        <v>999</v>
      </c>
    </row>
    <row r="67" spans="1:16" x14ac:dyDescent="0.3">
      <c r="A67" s="11">
        <v>999</v>
      </c>
      <c r="B67" s="12">
        <v>74601</v>
      </c>
      <c r="C67" s="12">
        <v>20</v>
      </c>
      <c r="D67" s="13" t="s">
        <v>87</v>
      </c>
      <c r="E67" s="13" t="s">
        <v>22</v>
      </c>
      <c r="F67" s="12">
        <v>2</v>
      </c>
      <c r="G67" s="13" t="s">
        <v>44</v>
      </c>
      <c r="H67" s="13" t="s">
        <v>31</v>
      </c>
      <c r="I67" s="13" t="s">
        <v>30</v>
      </c>
      <c r="J67" s="13"/>
      <c r="K67" s="14">
        <v>0</v>
      </c>
      <c r="N67">
        <f t="shared" si="4"/>
        <v>74601</v>
      </c>
      <c r="O67">
        <f>IF(AND(A67&gt;0,A67&lt;999),IFERROR(VLOOKUP(results5133[[#This Row],[Card]],U16W[],1,FALSE),0),0)</f>
        <v>0</v>
      </c>
      <c r="P67">
        <f t="shared" si="5"/>
        <v>999</v>
      </c>
    </row>
    <row r="68" spans="1:16" x14ac:dyDescent="0.3">
      <c r="A68" s="7">
        <v>999</v>
      </c>
      <c r="B68" s="8">
        <v>80848</v>
      </c>
      <c r="C68" s="8">
        <v>29</v>
      </c>
      <c r="D68" s="9" t="s">
        <v>66</v>
      </c>
      <c r="E68" s="9" t="s">
        <v>15</v>
      </c>
      <c r="F68" s="8">
        <v>3</v>
      </c>
      <c r="G68" s="9" t="s">
        <v>44</v>
      </c>
      <c r="H68" s="9" t="s">
        <v>31</v>
      </c>
      <c r="I68" s="9" t="s">
        <v>30</v>
      </c>
      <c r="J68" s="9"/>
      <c r="K68" s="10">
        <v>0</v>
      </c>
      <c r="N68">
        <f t="shared" si="4"/>
        <v>80848</v>
      </c>
      <c r="O68">
        <f>IF(AND(A68&gt;0,A68&lt;999),IFERROR(VLOOKUP(results5133[[#This Row],[Card]],U16W[],1,FALSE),0),0)</f>
        <v>0</v>
      </c>
      <c r="P68">
        <f t="shared" si="5"/>
        <v>999</v>
      </c>
    </row>
    <row r="69" spans="1:16" x14ac:dyDescent="0.3">
      <c r="A69" s="11">
        <v>999</v>
      </c>
      <c r="B69" s="12">
        <v>78412</v>
      </c>
      <c r="C69" s="12">
        <v>47</v>
      </c>
      <c r="D69" s="13" t="s">
        <v>126</v>
      </c>
      <c r="E69" s="13" t="s">
        <v>28</v>
      </c>
      <c r="F69" s="12">
        <v>3</v>
      </c>
      <c r="G69" s="13" t="s">
        <v>44</v>
      </c>
      <c r="H69" s="13" t="s">
        <v>31</v>
      </c>
      <c r="I69" s="13" t="s">
        <v>30</v>
      </c>
      <c r="J69" s="13"/>
      <c r="K69" s="14">
        <v>0</v>
      </c>
      <c r="N69">
        <f t="shared" si="4"/>
        <v>78412</v>
      </c>
      <c r="O69">
        <f>IF(AND(A69&gt;0,A69&lt;999),IFERROR(VLOOKUP(results5133[[#This Row],[Card]],U16W[],1,FALSE),0),0)</f>
        <v>0</v>
      </c>
      <c r="P69">
        <f t="shared" si="5"/>
        <v>999</v>
      </c>
    </row>
    <row r="70" spans="1:16" x14ac:dyDescent="0.3">
      <c r="A70" s="7">
        <v>999</v>
      </c>
      <c r="B70" s="8">
        <v>76769</v>
      </c>
      <c r="C70" s="8">
        <v>74</v>
      </c>
      <c r="D70" s="9" t="s">
        <v>85</v>
      </c>
      <c r="E70" s="9" t="s">
        <v>17</v>
      </c>
      <c r="F70" s="8">
        <v>2</v>
      </c>
      <c r="G70" s="9" t="s">
        <v>44</v>
      </c>
      <c r="H70" s="9" t="s">
        <v>31</v>
      </c>
      <c r="I70" s="9" t="s">
        <v>364</v>
      </c>
      <c r="J70" s="9"/>
      <c r="K70" s="10">
        <v>0</v>
      </c>
      <c r="N70">
        <f t="shared" si="4"/>
        <v>76769</v>
      </c>
      <c r="O70">
        <f>IF(AND(A70&gt;0,A70&lt;999),IFERROR(VLOOKUP(results5133[[#This Row],[Card]],U16W[],1,FALSE),0),0)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75205</v>
      </c>
      <c r="C71" s="12">
        <v>78</v>
      </c>
      <c r="D71" s="13" t="s">
        <v>365</v>
      </c>
      <c r="E71" s="13" t="s">
        <v>18</v>
      </c>
      <c r="F71" s="12">
        <v>2</v>
      </c>
      <c r="G71" s="13" t="s">
        <v>44</v>
      </c>
      <c r="H71" s="13" t="s">
        <v>31</v>
      </c>
      <c r="I71" s="13" t="s">
        <v>30</v>
      </c>
      <c r="J71" s="13"/>
      <c r="K71" s="14">
        <v>0</v>
      </c>
      <c r="N71">
        <f t="shared" si="4"/>
        <v>75205</v>
      </c>
      <c r="O71">
        <f>IF(AND(A71&gt;0,A71&lt;999),IFERROR(VLOOKUP(results5133[[#This Row],[Card]],U16W[],1,FALSE),0),0)</f>
        <v>0</v>
      </c>
      <c r="P71">
        <f t="shared" si="5"/>
        <v>999</v>
      </c>
    </row>
    <row r="72" spans="1:16" x14ac:dyDescent="0.3">
      <c r="A72" s="7">
        <v>999</v>
      </c>
      <c r="B72" s="8">
        <v>82058</v>
      </c>
      <c r="C72" s="8">
        <v>19</v>
      </c>
      <c r="D72" s="9" t="s">
        <v>83</v>
      </c>
      <c r="E72" s="9" t="s">
        <v>14</v>
      </c>
      <c r="F72" s="8">
        <v>3</v>
      </c>
      <c r="G72" s="9" t="s">
        <v>44</v>
      </c>
      <c r="H72" s="9" t="s">
        <v>366</v>
      </c>
      <c r="I72" s="9" t="s">
        <v>31</v>
      </c>
      <c r="J72" s="9"/>
      <c r="K72" s="10">
        <v>0</v>
      </c>
      <c r="N72">
        <f t="shared" si="4"/>
        <v>82058</v>
      </c>
      <c r="O72">
        <f>IF(AND(A72&gt;0,A72&lt;999),IFERROR(VLOOKUP(results5133[[#This Row],[Card]],U16W[],1,FALSE),0),0)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74866</v>
      </c>
      <c r="C73" s="12">
        <v>28</v>
      </c>
      <c r="D73" s="13" t="s">
        <v>109</v>
      </c>
      <c r="E73" s="13" t="s">
        <v>43</v>
      </c>
      <c r="F73" s="12">
        <v>3</v>
      </c>
      <c r="G73" s="13" t="s">
        <v>44</v>
      </c>
      <c r="H73" s="13" t="s">
        <v>366</v>
      </c>
      <c r="I73" s="13" t="s">
        <v>31</v>
      </c>
      <c r="J73" s="13"/>
      <c r="K73" s="14">
        <v>0</v>
      </c>
      <c r="N73">
        <f t="shared" si="4"/>
        <v>74866</v>
      </c>
      <c r="O73">
        <f>IF(AND(A73&gt;0,A73&lt;999),IFERROR(VLOOKUP(results5133[[#This Row],[Card]],U16W[],1,FALSE),0),0)</f>
        <v>0</v>
      </c>
      <c r="P73">
        <f t="shared" si="5"/>
        <v>999</v>
      </c>
    </row>
    <row r="74" spans="1:16" x14ac:dyDescent="0.3">
      <c r="A74" s="7">
        <v>999</v>
      </c>
      <c r="B74" s="8">
        <v>80880</v>
      </c>
      <c r="C74" s="8">
        <v>38</v>
      </c>
      <c r="D74" s="9" t="s">
        <v>101</v>
      </c>
      <c r="E74" s="9" t="s">
        <v>14</v>
      </c>
      <c r="F74" s="8">
        <v>3</v>
      </c>
      <c r="G74" s="9" t="s">
        <v>44</v>
      </c>
      <c r="H74" s="9" t="s">
        <v>367</v>
      </c>
      <c r="I74" s="9" t="s">
        <v>31</v>
      </c>
      <c r="J74" s="9"/>
      <c r="K74" s="10">
        <v>0</v>
      </c>
      <c r="N74">
        <f t="shared" si="4"/>
        <v>80880</v>
      </c>
      <c r="O74">
        <f>IF(AND(A74&gt;0,A74&lt;999),IFERROR(VLOOKUP(results5133[[#This Row],[Card]],U16W[],1,FALSE),0),0)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85769</v>
      </c>
      <c r="C75" s="12">
        <v>45</v>
      </c>
      <c r="D75" s="13" t="s">
        <v>135</v>
      </c>
      <c r="E75" s="13" t="s">
        <v>14</v>
      </c>
      <c r="F75" s="12">
        <v>2</v>
      </c>
      <c r="G75" s="13" t="s">
        <v>44</v>
      </c>
      <c r="H75" s="13" t="s">
        <v>368</v>
      </c>
      <c r="I75" s="13" t="s">
        <v>31</v>
      </c>
      <c r="J75" s="13"/>
      <c r="K75" s="14">
        <v>0</v>
      </c>
      <c r="N75">
        <f t="shared" si="4"/>
        <v>85769</v>
      </c>
      <c r="O75">
        <f>IF(AND(A75&gt;0,A75&lt;999),IFERROR(VLOOKUP(results5133[[#This Row],[Card]],U16W[],1,FALSE),0),0)</f>
        <v>0</v>
      </c>
      <c r="P75">
        <f t="shared" si="5"/>
        <v>999</v>
      </c>
    </row>
    <row r="76" spans="1:16" x14ac:dyDescent="0.3">
      <c r="A76" s="7">
        <v>999</v>
      </c>
      <c r="B76" s="8">
        <v>80977</v>
      </c>
      <c r="C76" s="8">
        <v>53</v>
      </c>
      <c r="D76" s="9" t="s">
        <v>369</v>
      </c>
      <c r="E76" s="9" t="s">
        <v>19</v>
      </c>
      <c r="F76" s="8">
        <v>3</v>
      </c>
      <c r="G76" s="9" t="s">
        <v>44</v>
      </c>
      <c r="H76" s="9" t="s">
        <v>370</v>
      </c>
      <c r="I76" s="9" t="s">
        <v>31</v>
      </c>
      <c r="J76" s="9"/>
      <c r="K76" s="10">
        <v>0</v>
      </c>
      <c r="N76">
        <f t="shared" si="4"/>
        <v>80977</v>
      </c>
      <c r="O76">
        <f>IF(AND(A76&gt;0,A76&lt;999),IFERROR(VLOOKUP(results5133[[#This Row],[Card]],U16W[],1,FALSE),0),0)</f>
        <v>0</v>
      </c>
      <c r="P76">
        <f t="shared" si="5"/>
        <v>999</v>
      </c>
    </row>
    <row r="77" spans="1:16" x14ac:dyDescent="0.3">
      <c r="A77" s="11">
        <v>999</v>
      </c>
      <c r="B77" s="12">
        <v>77111</v>
      </c>
      <c r="C77" s="12">
        <v>59</v>
      </c>
      <c r="D77" s="13" t="s">
        <v>177</v>
      </c>
      <c r="E77" s="13" t="s">
        <v>50</v>
      </c>
      <c r="F77" s="12">
        <v>2</v>
      </c>
      <c r="G77" s="13" t="s">
        <v>44</v>
      </c>
      <c r="H77" s="13" t="s">
        <v>371</v>
      </c>
      <c r="I77" s="13" t="s">
        <v>31</v>
      </c>
      <c r="J77" s="13"/>
      <c r="K77" s="14">
        <v>0</v>
      </c>
      <c r="N77">
        <f t="shared" si="4"/>
        <v>77111</v>
      </c>
      <c r="O77">
        <f>IF(AND(A77&gt;0,A77&lt;999),IFERROR(VLOOKUP(results5133[[#This Row],[Card]],U16W[],1,FALSE),0),0)</f>
        <v>0</v>
      </c>
      <c r="P77">
        <f t="shared" si="5"/>
        <v>999</v>
      </c>
    </row>
    <row r="78" spans="1:16" x14ac:dyDescent="0.3">
      <c r="A78" s="7">
        <v>999</v>
      </c>
      <c r="B78" s="8">
        <v>82059</v>
      </c>
      <c r="C78" s="8">
        <v>63</v>
      </c>
      <c r="D78" s="9" t="s">
        <v>102</v>
      </c>
      <c r="E78" s="9" t="s">
        <v>14</v>
      </c>
      <c r="F78" s="8">
        <v>3</v>
      </c>
      <c r="G78" s="9" t="s">
        <v>44</v>
      </c>
      <c r="H78" s="9" t="s">
        <v>372</v>
      </c>
      <c r="I78" s="9" t="s">
        <v>31</v>
      </c>
      <c r="J78" s="9"/>
      <c r="K78" s="10">
        <v>0</v>
      </c>
      <c r="N78">
        <f t="shared" si="4"/>
        <v>82059</v>
      </c>
      <c r="O78">
        <f>IF(AND(A78&gt;0,A78&lt;999),IFERROR(VLOOKUP(results5133[[#This Row],[Card]],U16W[],1,FALSE),0),0)</f>
        <v>0</v>
      </c>
      <c r="P78">
        <f t="shared" si="5"/>
        <v>999</v>
      </c>
    </row>
    <row r="79" spans="1:16" x14ac:dyDescent="0.3">
      <c r="A79" s="11">
        <v>999</v>
      </c>
      <c r="B79" s="12">
        <v>78607</v>
      </c>
      <c r="C79" s="12">
        <v>66</v>
      </c>
      <c r="D79" s="13" t="s">
        <v>122</v>
      </c>
      <c r="E79" s="13" t="s">
        <v>20</v>
      </c>
      <c r="F79" s="12">
        <v>2</v>
      </c>
      <c r="G79" s="13" t="s">
        <v>44</v>
      </c>
      <c r="H79" s="13" t="s">
        <v>363</v>
      </c>
      <c r="I79" s="13" t="s">
        <v>31</v>
      </c>
      <c r="J79" s="13"/>
      <c r="K79" s="14">
        <v>0</v>
      </c>
      <c r="N79">
        <f t="shared" si="4"/>
        <v>78607</v>
      </c>
      <c r="O79">
        <f>IF(AND(A79&gt;0,A79&lt;999),IFERROR(VLOOKUP(results5133[[#This Row],[Card]],U16W[],1,FALSE),0),0)</f>
        <v>0</v>
      </c>
      <c r="P79">
        <f t="shared" si="5"/>
        <v>999</v>
      </c>
    </row>
    <row r="80" spans="1:16" x14ac:dyDescent="0.3">
      <c r="A80" s="20">
        <v>999</v>
      </c>
      <c r="B80" s="21">
        <v>85953</v>
      </c>
      <c r="C80" s="21">
        <v>68</v>
      </c>
      <c r="D80" s="22" t="s">
        <v>178</v>
      </c>
      <c r="E80" s="22" t="s">
        <v>22</v>
      </c>
      <c r="F80" s="21">
        <v>3</v>
      </c>
      <c r="G80" s="22" t="s">
        <v>44</v>
      </c>
      <c r="H80" s="22" t="s">
        <v>373</v>
      </c>
      <c r="I80" s="22" t="s">
        <v>31</v>
      </c>
      <c r="J80" s="22"/>
      <c r="K80" s="23">
        <v>0</v>
      </c>
      <c r="N80">
        <f t="shared" si="4"/>
        <v>85953</v>
      </c>
      <c r="O80">
        <f>IF(AND(A80&gt;0,A80&lt;999),IFERROR(VLOOKUP(results5133[[#This Row],[Card]],U16W[],1,FALSE),0),0)</f>
        <v>0</v>
      </c>
      <c r="P80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25C35-823D-4FB0-B43C-0F487E766BD5}">
  <dimension ref="A1:P79"/>
  <sheetViews>
    <sheetView topLeftCell="A37" workbookViewId="0">
      <selection activeCell="R45" sqref="R45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N1" s="15" t="s">
        <v>3</v>
      </c>
      <c r="O1" s="15" t="s">
        <v>32</v>
      </c>
      <c r="P1" s="15" t="s">
        <v>8</v>
      </c>
    </row>
    <row r="2" spans="1:16" x14ac:dyDescent="0.3">
      <c r="A2" s="7">
        <v>1</v>
      </c>
      <c r="B2" s="8">
        <v>75750</v>
      </c>
      <c r="C2" s="8">
        <v>1</v>
      </c>
      <c r="D2" s="9" t="s">
        <v>56</v>
      </c>
      <c r="E2" s="9" t="s">
        <v>15</v>
      </c>
      <c r="F2" s="8">
        <v>2</v>
      </c>
      <c r="G2" s="9" t="s">
        <v>44</v>
      </c>
      <c r="H2" s="9" t="s">
        <v>377</v>
      </c>
      <c r="I2" s="9" t="s">
        <v>86</v>
      </c>
      <c r="J2" s="9" t="s">
        <v>378</v>
      </c>
      <c r="K2" s="10">
        <v>0</v>
      </c>
      <c r="N2">
        <f t="shared" ref="N2:N33" si="0">B2</f>
        <v>75750</v>
      </c>
      <c r="O2">
        <f>IF(AND(A2&gt;0,A2&lt;999),IFERROR(VLOOKUP(results5134[[#This Row],[Card]],U16W[],1,FALSE),0),0)</f>
        <v>75750</v>
      </c>
      <c r="P2">
        <f t="shared" ref="P2:P33" si="1">A2</f>
        <v>1</v>
      </c>
    </row>
    <row r="3" spans="1:16" x14ac:dyDescent="0.3">
      <c r="A3" s="11">
        <v>2</v>
      </c>
      <c r="B3" s="12">
        <v>77458</v>
      </c>
      <c r="C3" s="12">
        <v>2</v>
      </c>
      <c r="D3" s="13" t="s">
        <v>54</v>
      </c>
      <c r="E3" s="13" t="s">
        <v>16</v>
      </c>
      <c r="F3" s="12">
        <v>2</v>
      </c>
      <c r="G3" s="13" t="s">
        <v>44</v>
      </c>
      <c r="H3" s="13" t="s">
        <v>379</v>
      </c>
      <c r="I3" s="13" t="s">
        <v>380</v>
      </c>
      <c r="J3" s="13" t="s">
        <v>381</v>
      </c>
      <c r="K3" s="14">
        <v>1.48</v>
      </c>
      <c r="N3">
        <f t="shared" si="0"/>
        <v>77458</v>
      </c>
      <c r="O3">
        <f>IF(AND(A3&gt;0,A3&lt;999),IFERROR(VLOOKUP(results5134[[#This Row],[Card]],U16W[],1,FALSE),0),0)</f>
        <v>77458</v>
      </c>
      <c r="P3">
        <f t="shared" si="1"/>
        <v>2</v>
      </c>
    </row>
    <row r="4" spans="1:16" x14ac:dyDescent="0.3">
      <c r="A4" s="7">
        <v>3</v>
      </c>
      <c r="B4" s="8">
        <v>75089</v>
      </c>
      <c r="C4" s="8">
        <v>6</v>
      </c>
      <c r="D4" s="9" t="s">
        <v>57</v>
      </c>
      <c r="E4" s="9" t="s">
        <v>16</v>
      </c>
      <c r="F4" s="8">
        <v>2</v>
      </c>
      <c r="G4" s="9" t="s">
        <v>44</v>
      </c>
      <c r="H4" s="9" t="s">
        <v>382</v>
      </c>
      <c r="I4" s="9" t="s">
        <v>383</v>
      </c>
      <c r="J4" s="9" t="s">
        <v>384</v>
      </c>
      <c r="K4" s="10">
        <v>27.28</v>
      </c>
      <c r="N4">
        <f t="shared" si="0"/>
        <v>75089</v>
      </c>
      <c r="O4">
        <f>IF(AND(A4&gt;0,A4&lt;999),IFERROR(VLOOKUP(results5134[[#This Row],[Card]],U16W[],1,FALSE),0),0)</f>
        <v>75089</v>
      </c>
      <c r="P4">
        <f t="shared" si="1"/>
        <v>3</v>
      </c>
    </row>
    <row r="5" spans="1:16" x14ac:dyDescent="0.3">
      <c r="A5" s="11">
        <v>4</v>
      </c>
      <c r="B5" s="12">
        <v>80888</v>
      </c>
      <c r="C5" s="12">
        <v>16</v>
      </c>
      <c r="D5" s="13" t="s">
        <v>61</v>
      </c>
      <c r="E5" s="13" t="s">
        <v>43</v>
      </c>
      <c r="F5" s="12">
        <v>3</v>
      </c>
      <c r="G5" s="13" t="s">
        <v>44</v>
      </c>
      <c r="H5" s="13" t="s">
        <v>385</v>
      </c>
      <c r="I5" s="13" t="s">
        <v>127</v>
      </c>
      <c r="J5" s="13" t="s">
        <v>386</v>
      </c>
      <c r="K5" s="14">
        <v>29.82</v>
      </c>
      <c r="N5">
        <f t="shared" si="0"/>
        <v>80888</v>
      </c>
      <c r="O5">
        <f>IF(AND(A5&gt;0,A5&lt;999),IFERROR(VLOOKUP(results5134[[#This Row],[Card]],U16W[],1,FALSE),0),0)</f>
        <v>80888</v>
      </c>
      <c r="P5">
        <f t="shared" si="1"/>
        <v>4</v>
      </c>
    </row>
    <row r="6" spans="1:16" x14ac:dyDescent="0.3">
      <c r="A6" s="7">
        <v>5</v>
      </c>
      <c r="B6" s="8">
        <v>74601</v>
      </c>
      <c r="C6" s="8">
        <v>71</v>
      </c>
      <c r="D6" s="9" t="s">
        <v>87</v>
      </c>
      <c r="E6" s="9" t="s">
        <v>22</v>
      </c>
      <c r="F6" s="8">
        <v>2</v>
      </c>
      <c r="G6" s="9" t="s">
        <v>44</v>
      </c>
      <c r="H6" s="9" t="s">
        <v>21</v>
      </c>
      <c r="I6" s="9" t="s">
        <v>387</v>
      </c>
      <c r="J6" s="9" t="s">
        <v>388</v>
      </c>
      <c r="K6" s="10">
        <v>30.31</v>
      </c>
      <c r="N6">
        <f t="shared" si="0"/>
        <v>74601</v>
      </c>
      <c r="O6">
        <f>IF(AND(A6&gt;0,A6&lt;999),IFERROR(VLOOKUP(results5134[[#This Row],[Card]],U16W[],1,FALSE),0),0)</f>
        <v>74601</v>
      </c>
      <c r="P6">
        <f t="shared" si="1"/>
        <v>5</v>
      </c>
    </row>
    <row r="7" spans="1:16" x14ac:dyDescent="0.3">
      <c r="A7" s="11">
        <v>6</v>
      </c>
      <c r="B7" s="12">
        <v>80507</v>
      </c>
      <c r="C7" s="12">
        <v>14</v>
      </c>
      <c r="D7" s="13" t="s">
        <v>74</v>
      </c>
      <c r="E7" s="13" t="s">
        <v>75</v>
      </c>
      <c r="F7" s="12">
        <v>3</v>
      </c>
      <c r="G7" s="13" t="s">
        <v>44</v>
      </c>
      <c r="H7" s="13" t="s">
        <v>389</v>
      </c>
      <c r="I7" s="13" t="s">
        <v>390</v>
      </c>
      <c r="J7" s="13" t="s">
        <v>391</v>
      </c>
      <c r="K7" s="14">
        <v>30.73</v>
      </c>
      <c r="N7">
        <f t="shared" si="0"/>
        <v>80507</v>
      </c>
      <c r="O7">
        <f>IF(AND(A7&gt;0,A7&lt;999),IFERROR(VLOOKUP(results5134[[#This Row],[Card]],U16W[],1,FALSE),0),0)</f>
        <v>80507</v>
      </c>
      <c r="P7">
        <f t="shared" si="1"/>
        <v>6</v>
      </c>
    </row>
    <row r="8" spans="1:16" x14ac:dyDescent="0.3">
      <c r="A8" s="7">
        <v>7</v>
      </c>
      <c r="B8" s="8">
        <v>75260</v>
      </c>
      <c r="C8" s="8">
        <v>20</v>
      </c>
      <c r="D8" s="9" t="s">
        <v>64</v>
      </c>
      <c r="E8" s="9" t="s">
        <v>16</v>
      </c>
      <c r="F8" s="8">
        <v>2</v>
      </c>
      <c r="G8" s="9" t="s">
        <v>44</v>
      </c>
      <c r="H8" s="9" t="s">
        <v>392</v>
      </c>
      <c r="I8" s="9" t="s">
        <v>393</v>
      </c>
      <c r="J8" s="9" t="s">
        <v>394</v>
      </c>
      <c r="K8" s="10">
        <v>35.72</v>
      </c>
      <c r="N8">
        <f t="shared" si="0"/>
        <v>75260</v>
      </c>
      <c r="O8">
        <f>IF(AND(A8&gt;0,A8&lt;999),IFERROR(VLOOKUP(results5134[[#This Row],[Card]],U16W[],1,FALSE),0),0)</f>
        <v>75260</v>
      </c>
      <c r="P8">
        <f t="shared" si="1"/>
        <v>7</v>
      </c>
    </row>
    <row r="9" spans="1:16" x14ac:dyDescent="0.3">
      <c r="A9" s="11">
        <v>8</v>
      </c>
      <c r="B9" s="12">
        <v>74866</v>
      </c>
      <c r="C9" s="12">
        <v>15</v>
      </c>
      <c r="D9" s="13" t="s">
        <v>109</v>
      </c>
      <c r="E9" s="13" t="s">
        <v>43</v>
      </c>
      <c r="F9" s="12">
        <v>3</v>
      </c>
      <c r="G9" s="13" t="s">
        <v>44</v>
      </c>
      <c r="H9" s="13" t="s">
        <v>84</v>
      </c>
      <c r="I9" s="13" t="s">
        <v>395</v>
      </c>
      <c r="J9" s="13" t="s">
        <v>396</v>
      </c>
      <c r="K9" s="14">
        <v>38.11</v>
      </c>
      <c r="N9">
        <f t="shared" si="0"/>
        <v>74866</v>
      </c>
      <c r="O9">
        <f>IF(AND(A9&gt;0,A9&lt;999),IFERROR(VLOOKUP(results5134[[#This Row],[Card]],U16W[],1,FALSE),0),0)</f>
        <v>74866</v>
      </c>
      <c r="P9">
        <f t="shared" si="1"/>
        <v>8</v>
      </c>
    </row>
    <row r="10" spans="1:16" x14ac:dyDescent="0.3">
      <c r="A10" s="7">
        <v>9</v>
      </c>
      <c r="B10" s="8">
        <v>80548</v>
      </c>
      <c r="C10" s="8">
        <v>4</v>
      </c>
      <c r="D10" s="9" t="s">
        <v>108</v>
      </c>
      <c r="E10" s="9" t="s">
        <v>45</v>
      </c>
      <c r="F10" s="8">
        <v>2</v>
      </c>
      <c r="G10" s="9" t="s">
        <v>44</v>
      </c>
      <c r="H10" s="9" t="s">
        <v>21</v>
      </c>
      <c r="I10" s="9" t="s">
        <v>397</v>
      </c>
      <c r="J10" s="9" t="s">
        <v>398</v>
      </c>
      <c r="K10" s="10">
        <v>39.1</v>
      </c>
      <c r="N10">
        <f t="shared" si="0"/>
        <v>80548</v>
      </c>
      <c r="O10">
        <f>IF(AND(A10&gt;0,A10&lt;999),IFERROR(VLOOKUP(results5134[[#This Row],[Card]],U16W[],1,FALSE),0),0)</f>
        <v>80548</v>
      </c>
      <c r="P10">
        <f t="shared" si="1"/>
        <v>9</v>
      </c>
    </row>
    <row r="11" spans="1:16" x14ac:dyDescent="0.3">
      <c r="A11" s="11">
        <v>10</v>
      </c>
      <c r="B11" s="12">
        <v>74583</v>
      </c>
      <c r="C11" s="12">
        <v>8</v>
      </c>
      <c r="D11" s="13" t="s">
        <v>79</v>
      </c>
      <c r="E11" s="13" t="s">
        <v>43</v>
      </c>
      <c r="F11" s="12">
        <v>2</v>
      </c>
      <c r="G11" s="13" t="s">
        <v>44</v>
      </c>
      <c r="H11" s="13" t="s">
        <v>399</v>
      </c>
      <c r="I11" s="13" t="s">
        <v>400</v>
      </c>
      <c r="J11" s="13" t="s">
        <v>401</v>
      </c>
      <c r="K11" s="14">
        <v>39.24</v>
      </c>
      <c r="N11">
        <f t="shared" si="0"/>
        <v>74583</v>
      </c>
      <c r="O11">
        <f>IF(AND(A11&gt;0,A11&lt;999),IFERROR(VLOOKUP(results5134[[#This Row],[Card]],U16W[],1,FALSE),0),0)</f>
        <v>74583</v>
      </c>
      <c r="P11">
        <f t="shared" si="1"/>
        <v>10</v>
      </c>
    </row>
    <row r="12" spans="1:16" x14ac:dyDescent="0.3">
      <c r="A12" s="7">
        <v>11</v>
      </c>
      <c r="B12" s="8">
        <v>80905</v>
      </c>
      <c r="C12" s="8">
        <v>19</v>
      </c>
      <c r="D12" s="9" t="s">
        <v>62</v>
      </c>
      <c r="E12" s="9" t="s">
        <v>16</v>
      </c>
      <c r="F12" s="8">
        <v>3</v>
      </c>
      <c r="G12" s="9" t="s">
        <v>44</v>
      </c>
      <c r="H12" s="9" t="s">
        <v>402</v>
      </c>
      <c r="I12" s="9" t="s">
        <v>403</v>
      </c>
      <c r="J12" s="9" t="s">
        <v>404</v>
      </c>
      <c r="K12" s="10">
        <v>48.17</v>
      </c>
      <c r="N12">
        <f t="shared" si="0"/>
        <v>80905</v>
      </c>
      <c r="O12">
        <f>IF(AND(A12&gt;0,A12&lt;999),IFERROR(VLOOKUP(results5134[[#This Row],[Card]],U16W[],1,FALSE),0),0)</f>
        <v>80905</v>
      </c>
      <c r="P12">
        <f t="shared" si="1"/>
        <v>11</v>
      </c>
    </row>
    <row r="13" spans="1:16" x14ac:dyDescent="0.3">
      <c r="A13" s="11">
        <v>12</v>
      </c>
      <c r="B13" s="12">
        <v>75524</v>
      </c>
      <c r="C13" s="12">
        <v>28</v>
      </c>
      <c r="D13" s="13" t="s">
        <v>160</v>
      </c>
      <c r="E13" s="13" t="s">
        <v>16</v>
      </c>
      <c r="F13" s="12">
        <v>2</v>
      </c>
      <c r="G13" s="13" t="s">
        <v>44</v>
      </c>
      <c r="H13" s="13" t="s">
        <v>405</v>
      </c>
      <c r="I13" s="13" t="s">
        <v>406</v>
      </c>
      <c r="J13" s="13" t="s">
        <v>407</v>
      </c>
      <c r="K13" s="14">
        <v>52.53</v>
      </c>
      <c r="N13">
        <f t="shared" si="0"/>
        <v>75524</v>
      </c>
      <c r="O13">
        <f>IF(AND(A13&gt;0,A13&lt;999),IFERROR(VLOOKUP(results5134[[#This Row],[Card]],U16W[],1,FALSE),0),0)</f>
        <v>75524</v>
      </c>
      <c r="P13">
        <f t="shared" si="1"/>
        <v>12</v>
      </c>
    </row>
    <row r="14" spans="1:16" x14ac:dyDescent="0.3">
      <c r="A14" s="7">
        <v>13</v>
      </c>
      <c r="B14" s="8">
        <v>80848</v>
      </c>
      <c r="C14" s="8">
        <v>24</v>
      </c>
      <c r="D14" s="9" t="s">
        <v>66</v>
      </c>
      <c r="E14" s="9" t="s">
        <v>15</v>
      </c>
      <c r="F14" s="8">
        <v>3</v>
      </c>
      <c r="G14" s="9" t="s">
        <v>44</v>
      </c>
      <c r="H14" s="9" t="s">
        <v>408</v>
      </c>
      <c r="I14" s="9" t="s">
        <v>409</v>
      </c>
      <c r="J14" s="9" t="s">
        <v>410</v>
      </c>
      <c r="K14" s="10">
        <v>52.88</v>
      </c>
      <c r="N14">
        <f t="shared" si="0"/>
        <v>80848</v>
      </c>
      <c r="O14">
        <f>IF(AND(A14&gt;0,A14&lt;999),IFERROR(VLOOKUP(results5134[[#This Row],[Card]],U16W[],1,FALSE),0),0)</f>
        <v>80848</v>
      </c>
      <c r="P14">
        <f t="shared" si="1"/>
        <v>13</v>
      </c>
    </row>
    <row r="15" spans="1:16" x14ac:dyDescent="0.3">
      <c r="A15" s="11">
        <v>14</v>
      </c>
      <c r="B15" s="12">
        <v>78814</v>
      </c>
      <c r="C15" s="12">
        <v>74</v>
      </c>
      <c r="D15" s="13" t="s">
        <v>73</v>
      </c>
      <c r="E15" s="13" t="s">
        <v>17</v>
      </c>
      <c r="F15" s="12">
        <v>3</v>
      </c>
      <c r="G15" s="13" t="s">
        <v>44</v>
      </c>
      <c r="H15" s="13" t="s">
        <v>411</v>
      </c>
      <c r="I15" s="13" t="s">
        <v>412</v>
      </c>
      <c r="J15" s="13" t="s">
        <v>413</v>
      </c>
      <c r="K15" s="14">
        <v>55.48</v>
      </c>
      <c r="N15">
        <f t="shared" si="0"/>
        <v>78814</v>
      </c>
      <c r="O15">
        <f>IF(AND(A15&gt;0,A15&lt;999),IFERROR(VLOOKUP(results5134[[#This Row],[Card]],U16W[],1,FALSE),0),0)</f>
        <v>78814</v>
      </c>
      <c r="P15">
        <f t="shared" si="1"/>
        <v>14</v>
      </c>
    </row>
    <row r="16" spans="1:16" x14ac:dyDescent="0.3">
      <c r="A16" s="7">
        <v>15</v>
      </c>
      <c r="B16" s="8">
        <v>80543</v>
      </c>
      <c r="C16" s="8">
        <v>13</v>
      </c>
      <c r="D16" s="9" t="s">
        <v>113</v>
      </c>
      <c r="E16" s="9" t="s">
        <v>45</v>
      </c>
      <c r="F16" s="8">
        <v>2</v>
      </c>
      <c r="G16" s="9" t="s">
        <v>44</v>
      </c>
      <c r="H16" s="9" t="s">
        <v>414</v>
      </c>
      <c r="I16" s="9" t="s">
        <v>415</v>
      </c>
      <c r="J16" s="9" t="s">
        <v>416</v>
      </c>
      <c r="K16" s="10">
        <v>60.54</v>
      </c>
      <c r="N16">
        <f t="shared" si="0"/>
        <v>80543</v>
      </c>
      <c r="O16">
        <f>IF(AND(A16&gt;0,A16&lt;999),IFERROR(VLOOKUP(results5134[[#This Row],[Card]],U16W[],1,FALSE),0),0)</f>
        <v>80543</v>
      </c>
      <c r="P16">
        <f t="shared" si="1"/>
        <v>15</v>
      </c>
    </row>
    <row r="17" spans="1:16" x14ac:dyDescent="0.3">
      <c r="A17" s="11">
        <v>16</v>
      </c>
      <c r="B17" s="12">
        <v>76810</v>
      </c>
      <c r="C17" s="12">
        <v>35</v>
      </c>
      <c r="D17" s="13" t="s">
        <v>114</v>
      </c>
      <c r="E17" s="13" t="s">
        <v>28</v>
      </c>
      <c r="F17" s="12">
        <v>2</v>
      </c>
      <c r="G17" s="13" t="s">
        <v>44</v>
      </c>
      <c r="H17" s="13" t="s">
        <v>417</v>
      </c>
      <c r="I17" s="13" t="s">
        <v>418</v>
      </c>
      <c r="J17" s="13" t="s">
        <v>419</v>
      </c>
      <c r="K17" s="14">
        <v>65.05</v>
      </c>
      <c r="N17">
        <f t="shared" si="0"/>
        <v>76810</v>
      </c>
      <c r="O17">
        <f>IF(AND(A17&gt;0,A17&lt;999),IFERROR(VLOOKUP(results5134[[#This Row],[Card]],U16W[],1,FALSE),0),0)</f>
        <v>76810</v>
      </c>
      <c r="P17">
        <f t="shared" si="1"/>
        <v>16</v>
      </c>
    </row>
    <row r="18" spans="1:16" x14ac:dyDescent="0.3">
      <c r="A18" s="7">
        <v>17</v>
      </c>
      <c r="B18" s="8">
        <v>77469</v>
      </c>
      <c r="C18" s="8">
        <v>36</v>
      </c>
      <c r="D18" s="9" t="s">
        <v>92</v>
      </c>
      <c r="E18" s="9" t="s">
        <v>17</v>
      </c>
      <c r="F18" s="8">
        <v>2</v>
      </c>
      <c r="G18" s="9" t="s">
        <v>44</v>
      </c>
      <c r="H18" s="9" t="s">
        <v>420</v>
      </c>
      <c r="I18" s="9" t="s">
        <v>421</v>
      </c>
      <c r="J18" s="9" t="s">
        <v>422</v>
      </c>
      <c r="K18" s="10">
        <v>71.87</v>
      </c>
      <c r="N18">
        <f t="shared" si="0"/>
        <v>77469</v>
      </c>
      <c r="O18">
        <f>IF(AND(A18&gt;0,A18&lt;999),IFERROR(VLOOKUP(results5134[[#This Row],[Card]],U16W[],1,FALSE),0),0)</f>
        <v>77469</v>
      </c>
      <c r="P18">
        <f t="shared" si="1"/>
        <v>17</v>
      </c>
    </row>
    <row r="19" spans="1:16" x14ac:dyDescent="0.3">
      <c r="A19" s="11">
        <v>18</v>
      </c>
      <c r="B19" s="12">
        <v>75556</v>
      </c>
      <c r="C19" s="12">
        <v>30</v>
      </c>
      <c r="D19" s="13" t="s">
        <v>119</v>
      </c>
      <c r="E19" s="13" t="s">
        <v>18</v>
      </c>
      <c r="F19" s="12">
        <v>2</v>
      </c>
      <c r="G19" s="13" t="s">
        <v>44</v>
      </c>
      <c r="H19" s="13" t="s">
        <v>423</v>
      </c>
      <c r="I19" s="13" t="s">
        <v>424</v>
      </c>
      <c r="J19" s="13" t="s">
        <v>425</v>
      </c>
      <c r="K19" s="14">
        <v>72.010000000000005</v>
      </c>
      <c r="N19">
        <f t="shared" si="0"/>
        <v>75556</v>
      </c>
      <c r="O19">
        <f>IF(AND(A19&gt;0,A19&lt;999),IFERROR(VLOOKUP(results5134[[#This Row],[Card]],U16W[],1,FALSE),0),0)</f>
        <v>75556</v>
      </c>
      <c r="P19">
        <f t="shared" si="1"/>
        <v>18</v>
      </c>
    </row>
    <row r="20" spans="1:16" x14ac:dyDescent="0.3">
      <c r="A20" s="7">
        <v>19</v>
      </c>
      <c r="B20" s="8">
        <v>70311</v>
      </c>
      <c r="C20" s="8">
        <v>5</v>
      </c>
      <c r="D20" s="9" t="s">
        <v>91</v>
      </c>
      <c r="E20" s="9" t="s">
        <v>52</v>
      </c>
      <c r="F20" s="8">
        <v>3</v>
      </c>
      <c r="G20" s="9" t="s">
        <v>44</v>
      </c>
      <c r="H20" s="9" t="s">
        <v>426</v>
      </c>
      <c r="I20" s="9" t="s">
        <v>427</v>
      </c>
      <c r="J20" s="9" t="s">
        <v>428</v>
      </c>
      <c r="K20" s="10">
        <v>76.37</v>
      </c>
      <c r="N20">
        <f t="shared" si="0"/>
        <v>70311</v>
      </c>
      <c r="O20">
        <f>IF(AND(A20&gt;0,A20&lt;999),IFERROR(VLOOKUP(results5134[[#This Row],[Card]],U16W[],1,FALSE),0),0)</f>
        <v>70311</v>
      </c>
      <c r="P20">
        <f t="shared" si="1"/>
        <v>19</v>
      </c>
    </row>
    <row r="21" spans="1:16" x14ac:dyDescent="0.3">
      <c r="A21" s="11">
        <v>20</v>
      </c>
      <c r="B21" s="12">
        <v>77287</v>
      </c>
      <c r="C21" s="12">
        <v>43</v>
      </c>
      <c r="D21" s="13" t="s">
        <v>118</v>
      </c>
      <c r="E21" s="13" t="s">
        <v>15</v>
      </c>
      <c r="F21" s="12">
        <v>2</v>
      </c>
      <c r="G21" s="13" t="s">
        <v>44</v>
      </c>
      <c r="H21" s="13" t="s">
        <v>429</v>
      </c>
      <c r="I21" s="13" t="s">
        <v>430</v>
      </c>
      <c r="J21" s="13" t="s">
        <v>431</v>
      </c>
      <c r="K21" s="14">
        <v>76.72</v>
      </c>
      <c r="N21">
        <f t="shared" si="0"/>
        <v>77287</v>
      </c>
      <c r="O21">
        <f>IF(AND(A21&gt;0,A21&lt;999),IFERROR(VLOOKUP(results5134[[#This Row],[Card]],U16W[],1,FALSE),0),0)</f>
        <v>77287</v>
      </c>
      <c r="P21">
        <f t="shared" si="1"/>
        <v>20</v>
      </c>
    </row>
    <row r="22" spans="1:16" x14ac:dyDescent="0.3">
      <c r="A22" s="7">
        <v>21</v>
      </c>
      <c r="B22" s="8">
        <v>76769</v>
      </c>
      <c r="C22" s="8">
        <v>42</v>
      </c>
      <c r="D22" s="9" t="s">
        <v>85</v>
      </c>
      <c r="E22" s="9" t="s">
        <v>17</v>
      </c>
      <c r="F22" s="8">
        <v>2</v>
      </c>
      <c r="G22" s="9" t="s">
        <v>44</v>
      </c>
      <c r="H22" s="9" t="s">
        <v>432</v>
      </c>
      <c r="I22" s="9" t="s">
        <v>433</v>
      </c>
      <c r="J22" s="9" t="s">
        <v>434</v>
      </c>
      <c r="K22" s="10">
        <v>76.790000000000006</v>
      </c>
      <c r="N22">
        <f t="shared" si="0"/>
        <v>76769</v>
      </c>
      <c r="O22">
        <f>IF(AND(A22&gt;0,A22&lt;999),IFERROR(VLOOKUP(results5134[[#This Row],[Card]],U16W[],1,FALSE),0),0)</f>
        <v>76769</v>
      </c>
      <c r="P22">
        <f t="shared" si="1"/>
        <v>21</v>
      </c>
    </row>
    <row r="23" spans="1:16" x14ac:dyDescent="0.3">
      <c r="A23" s="11">
        <v>22</v>
      </c>
      <c r="B23" s="12">
        <v>77306</v>
      </c>
      <c r="C23" s="12">
        <v>34</v>
      </c>
      <c r="D23" s="13" t="s">
        <v>143</v>
      </c>
      <c r="E23" s="13" t="s">
        <v>50</v>
      </c>
      <c r="F23" s="12">
        <v>2</v>
      </c>
      <c r="G23" s="13" t="s">
        <v>44</v>
      </c>
      <c r="H23" s="13" t="s">
        <v>435</v>
      </c>
      <c r="I23" s="13" t="s">
        <v>436</v>
      </c>
      <c r="J23" s="13" t="s">
        <v>437</v>
      </c>
      <c r="K23" s="14">
        <v>79.11</v>
      </c>
      <c r="N23">
        <f t="shared" si="0"/>
        <v>77306</v>
      </c>
      <c r="O23">
        <f>IF(AND(A23&gt;0,A23&lt;999),IFERROR(VLOOKUP(results5134[[#This Row],[Card]],U16W[],1,FALSE),0),0)</f>
        <v>77306</v>
      </c>
      <c r="P23">
        <f t="shared" si="1"/>
        <v>22</v>
      </c>
    </row>
    <row r="24" spans="1:16" x14ac:dyDescent="0.3">
      <c r="A24" s="7">
        <v>23</v>
      </c>
      <c r="B24" s="8">
        <v>80883</v>
      </c>
      <c r="C24" s="8">
        <v>50</v>
      </c>
      <c r="D24" s="9" t="s">
        <v>104</v>
      </c>
      <c r="E24" s="9" t="s">
        <v>14</v>
      </c>
      <c r="F24" s="8">
        <v>3</v>
      </c>
      <c r="G24" s="9" t="s">
        <v>44</v>
      </c>
      <c r="H24" s="9" t="s">
        <v>438</v>
      </c>
      <c r="I24" s="9" t="s">
        <v>439</v>
      </c>
      <c r="J24" s="9" t="s">
        <v>440</v>
      </c>
      <c r="K24" s="10">
        <v>82.13</v>
      </c>
      <c r="N24">
        <f t="shared" si="0"/>
        <v>80883</v>
      </c>
      <c r="O24">
        <f>IF(AND(A24&gt;0,A24&lt;999),IFERROR(VLOOKUP(results5134[[#This Row],[Card]],U16W[],1,FALSE),0),0)</f>
        <v>80883</v>
      </c>
      <c r="P24">
        <f t="shared" si="1"/>
        <v>23</v>
      </c>
    </row>
    <row r="25" spans="1:16" x14ac:dyDescent="0.3">
      <c r="A25" s="11">
        <v>24</v>
      </c>
      <c r="B25" s="12">
        <v>80983</v>
      </c>
      <c r="C25" s="12">
        <v>37</v>
      </c>
      <c r="D25" s="13" t="s">
        <v>99</v>
      </c>
      <c r="E25" s="13" t="s">
        <v>19</v>
      </c>
      <c r="F25" s="12">
        <v>3</v>
      </c>
      <c r="G25" s="13" t="s">
        <v>44</v>
      </c>
      <c r="H25" s="13" t="s">
        <v>441</v>
      </c>
      <c r="I25" s="13" t="s">
        <v>442</v>
      </c>
      <c r="J25" s="13" t="s">
        <v>443</v>
      </c>
      <c r="K25" s="14">
        <v>83.61</v>
      </c>
      <c r="N25">
        <f t="shared" si="0"/>
        <v>80983</v>
      </c>
      <c r="O25">
        <f>IF(AND(A25&gt;0,A25&lt;999),IFERROR(VLOOKUP(results5134[[#This Row],[Card]],U16W[],1,FALSE),0),0)</f>
        <v>80983</v>
      </c>
      <c r="P25">
        <f t="shared" si="1"/>
        <v>24</v>
      </c>
    </row>
    <row r="26" spans="1:16" x14ac:dyDescent="0.3">
      <c r="A26" s="7">
        <v>25</v>
      </c>
      <c r="B26" s="8">
        <v>77192</v>
      </c>
      <c r="C26" s="8">
        <v>29</v>
      </c>
      <c r="D26" s="9" t="s">
        <v>97</v>
      </c>
      <c r="E26" s="9" t="s">
        <v>20</v>
      </c>
      <c r="F26" s="8">
        <v>2</v>
      </c>
      <c r="G26" s="9" t="s">
        <v>44</v>
      </c>
      <c r="H26" s="9" t="s">
        <v>444</v>
      </c>
      <c r="I26" s="9" t="s">
        <v>445</v>
      </c>
      <c r="J26" s="9" t="s">
        <v>446</v>
      </c>
      <c r="K26" s="10">
        <v>84.81</v>
      </c>
      <c r="N26">
        <f t="shared" si="0"/>
        <v>77192</v>
      </c>
      <c r="O26">
        <f>IF(AND(A26&gt;0,A26&lt;999),IFERROR(VLOOKUP(results5134[[#This Row],[Card]],U16W[],1,FALSE),0),0)</f>
        <v>77192</v>
      </c>
      <c r="P26">
        <f t="shared" si="1"/>
        <v>25</v>
      </c>
    </row>
    <row r="27" spans="1:16" x14ac:dyDescent="0.3">
      <c r="A27" s="11">
        <v>26</v>
      </c>
      <c r="B27" s="12">
        <v>82058</v>
      </c>
      <c r="C27" s="12">
        <v>17</v>
      </c>
      <c r="D27" s="13" t="s">
        <v>83</v>
      </c>
      <c r="E27" s="13" t="s">
        <v>14</v>
      </c>
      <c r="F27" s="12">
        <v>3</v>
      </c>
      <c r="G27" s="13" t="s">
        <v>44</v>
      </c>
      <c r="H27" s="13" t="s">
        <v>447</v>
      </c>
      <c r="I27" s="13" t="s">
        <v>448</v>
      </c>
      <c r="J27" s="13" t="s">
        <v>449</v>
      </c>
      <c r="K27" s="14">
        <v>95.28</v>
      </c>
      <c r="N27">
        <f t="shared" si="0"/>
        <v>82058</v>
      </c>
      <c r="O27">
        <f>IF(AND(A27&gt;0,A27&lt;999),IFERROR(VLOOKUP(results5134[[#This Row],[Card]],U16W[],1,FALSE),0),0)</f>
        <v>82058</v>
      </c>
      <c r="P27">
        <f t="shared" si="1"/>
        <v>26</v>
      </c>
    </row>
    <row r="28" spans="1:16" x14ac:dyDescent="0.3">
      <c r="A28" s="7">
        <v>27</v>
      </c>
      <c r="B28" s="8">
        <v>78745</v>
      </c>
      <c r="C28" s="8">
        <v>12</v>
      </c>
      <c r="D28" s="9" t="s">
        <v>80</v>
      </c>
      <c r="E28" s="9" t="s">
        <v>37</v>
      </c>
      <c r="F28" s="8">
        <v>2</v>
      </c>
      <c r="G28" s="9" t="s">
        <v>44</v>
      </c>
      <c r="H28" s="9" t="s">
        <v>450</v>
      </c>
      <c r="I28" s="9" t="s">
        <v>451</v>
      </c>
      <c r="J28" s="9" t="s">
        <v>452</v>
      </c>
      <c r="K28" s="10">
        <v>95.42</v>
      </c>
      <c r="N28">
        <f t="shared" si="0"/>
        <v>78745</v>
      </c>
      <c r="O28">
        <f>IF(AND(A28&gt;0,A28&lt;999),IFERROR(VLOOKUP(results5134[[#This Row],[Card]],U16W[],1,FALSE),0),0)</f>
        <v>78745</v>
      </c>
      <c r="P28">
        <f t="shared" si="1"/>
        <v>27</v>
      </c>
    </row>
    <row r="29" spans="1:16" x14ac:dyDescent="0.3">
      <c r="A29" s="11">
        <v>28</v>
      </c>
      <c r="B29" s="12">
        <v>85769</v>
      </c>
      <c r="C29" s="12">
        <v>45</v>
      </c>
      <c r="D29" s="13" t="s">
        <v>135</v>
      </c>
      <c r="E29" s="13" t="s">
        <v>14</v>
      </c>
      <c r="F29" s="12">
        <v>2</v>
      </c>
      <c r="G29" s="13" t="s">
        <v>44</v>
      </c>
      <c r="H29" s="13" t="s">
        <v>354</v>
      </c>
      <c r="I29" s="13" t="s">
        <v>453</v>
      </c>
      <c r="J29" s="13" t="s">
        <v>454</v>
      </c>
      <c r="K29" s="14">
        <v>99.85</v>
      </c>
      <c r="N29">
        <f t="shared" si="0"/>
        <v>85769</v>
      </c>
      <c r="O29">
        <f>IF(AND(A29&gt;0,A29&lt;999),IFERROR(VLOOKUP(results5134[[#This Row],[Card]],U16W[],1,FALSE),0),0)</f>
        <v>85769</v>
      </c>
      <c r="P29">
        <f t="shared" si="1"/>
        <v>28</v>
      </c>
    </row>
    <row r="30" spans="1:16" x14ac:dyDescent="0.3">
      <c r="A30" s="7">
        <v>29</v>
      </c>
      <c r="B30" s="8">
        <v>82165</v>
      </c>
      <c r="C30" s="8">
        <v>10</v>
      </c>
      <c r="D30" s="9" t="s">
        <v>123</v>
      </c>
      <c r="E30" s="9" t="s">
        <v>49</v>
      </c>
      <c r="F30" s="8">
        <v>3</v>
      </c>
      <c r="G30" s="9" t="s">
        <v>44</v>
      </c>
      <c r="H30" s="9" t="s">
        <v>455</v>
      </c>
      <c r="I30" s="9" t="s">
        <v>453</v>
      </c>
      <c r="J30" s="9" t="s">
        <v>456</v>
      </c>
      <c r="K30" s="10">
        <v>103.44</v>
      </c>
      <c r="N30">
        <f t="shared" si="0"/>
        <v>82165</v>
      </c>
      <c r="O30">
        <f>IF(AND(A30&gt;0,A30&lt;999),IFERROR(VLOOKUP(results5134[[#This Row],[Card]],U16W[],1,FALSE),0),0)</f>
        <v>82165</v>
      </c>
      <c r="P30">
        <f t="shared" si="1"/>
        <v>29</v>
      </c>
    </row>
    <row r="31" spans="1:16" x14ac:dyDescent="0.3">
      <c r="A31" s="11">
        <v>30</v>
      </c>
      <c r="B31" s="12">
        <v>80959</v>
      </c>
      <c r="C31" s="12">
        <v>38</v>
      </c>
      <c r="D31" s="13" t="s">
        <v>130</v>
      </c>
      <c r="E31" s="13" t="s">
        <v>19</v>
      </c>
      <c r="F31" s="12">
        <v>3</v>
      </c>
      <c r="G31" s="13" t="s">
        <v>44</v>
      </c>
      <c r="H31" s="13" t="s">
        <v>457</v>
      </c>
      <c r="I31" s="13" t="s">
        <v>458</v>
      </c>
      <c r="J31" s="13" t="s">
        <v>459</v>
      </c>
      <c r="K31" s="14">
        <v>104.35</v>
      </c>
      <c r="N31">
        <f t="shared" si="0"/>
        <v>80959</v>
      </c>
      <c r="O31">
        <f>IF(AND(A31&gt;0,A31&lt;999),IFERROR(VLOOKUP(results5134[[#This Row],[Card]],U16W[],1,FALSE),0),0)</f>
        <v>80959</v>
      </c>
      <c r="P31">
        <f t="shared" si="1"/>
        <v>30</v>
      </c>
    </row>
    <row r="32" spans="1:16" x14ac:dyDescent="0.3">
      <c r="A32" s="7">
        <v>31</v>
      </c>
      <c r="B32" s="8">
        <v>78412</v>
      </c>
      <c r="C32" s="8">
        <v>40</v>
      </c>
      <c r="D32" s="9" t="s">
        <v>126</v>
      </c>
      <c r="E32" s="9" t="s">
        <v>28</v>
      </c>
      <c r="F32" s="8">
        <v>3</v>
      </c>
      <c r="G32" s="9" t="s">
        <v>44</v>
      </c>
      <c r="H32" s="9" t="s">
        <v>460</v>
      </c>
      <c r="I32" s="9" t="s">
        <v>461</v>
      </c>
      <c r="J32" s="9" t="s">
        <v>462</v>
      </c>
      <c r="K32" s="10">
        <v>105.9</v>
      </c>
      <c r="N32">
        <f t="shared" si="0"/>
        <v>78412</v>
      </c>
      <c r="O32">
        <f>IF(AND(A32&gt;0,A32&lt;999),IFERROR(VLOOKUP(results5134[[#This Row],[Card]],U16W[],1,FALSE),0),0)</f>
        <v>78412</v>
      </c>
      <c r="P32">
        <f t="shared" si="1"/>
        <v>31</v>
      </c>
    </row>
    <row r="33" spans="1:16" x14ac:dyDescent="0.3">
      <c r="A33" s="11">
        <v>32</v>
      </c>
      <c r="B33" s="12">
        <v>74658</v>
      </c>
      <c r="C33" s="12">
        <v>48</v>
      </c>
      <c r="D33" s="13" t="s">
        <v>132</v>
      </c>
      <c r="E33" s="13" t="s">
        <v>14</v>
      </c>
      <c r="F33" s="12">
        <v>2</v>
      </c>
      <c r="G33" s="13" t="s">
        <v>44</v>
      </c>
      <c r="H33" s="13" t="s">
        <v>463</v>
      </c>
      <c r="I33" s="13" t="s">
        <v>464</v>
      </c>
      <c r="J33" s="13" t="s">
        <v>465</v>
      </c>
      <c r="K33" s="14">
        <v>109</v>
      </c>
      <c r="N33">
        <f t="shared" si="0"/>
        <v>74658</v>
      </c>
      <c r="O33">
        <f>IF(AND(A33&gt;0,A33&lt;999),IFERROR(VLOOKUP(results5134[[#This Row],[Card]],U16W[],1,FALSE),0),0)</f>
        <v>74658</v>
      </c>
      <c r="P33">
        <f t="shared" si="1"/>
        <v>32</v>
      </c>
    </row>
    <row r="34" spans="1:16" x14ac:dyDescent="0.3">
      <c r="A34" s="7">
        <v>33</v>
      </c>
      <c r="B34" s="8">
        <v>80972</v>
      </c>
      <c r="C34" s="8">
        <v>52</v>
      </c>
      <c r="D34" s="9" t="s">
        <v>111</v>
      </c>
      <c r="E34" s="9" t="s">
        <v>19</v>
      </c>
      <c r="F34" s="8">
        <v>3</v>
      </c>
      <c r="G34" s="9" t="s">
        <v>44</v>
      </c>
      <c r="H34" s="9" t="s">
        <v>466</v>
      </c>
      <c r="I34" s="9" t="s">
        <v>467</v>
      </c>
      <c r="J34" s="9" t="s">
        <v>468</v>
      </c>
      <c r="K34" s="10">
        <v>117.5</v>
      </c>
      <c r="N34">
        <f t="shared" ref="N34:N65" si="2">B34</f>
        <v>80972</v>
      </c>
      <c r="O34">
        <f>IF(AND(A34&gt;0,A34&lt;999),IFERROR(VLOOKUP(results5134[[#This Row],[Card]],U16W[],1,FALSE),0),0)</f>
        <v>80972</v>
      </c>
      <c r="P34">
        <f t="shared" ref="P34:P65" si="3">A34</f>
        <v>33</v>
      </c>
    </row>
    <row r="35" spans="1:16" x14ac:dyDescent="0.3">
      <c r="A35" s="11">
        <v>34</v>
      </c>
      <c r="B35" s="12">
        <v>80911</v>
      </c>
      <c r="C35" s="12">
        <v>66</v>
      </c>
      <c r="D35" s="13" t="s">
        <v>152</v>
      </c>
      <c r="E35" s="13" t="s">
        <v>16</v>
      </c>
      <c r="F35" s="12">
        <v>3</v>
      </c>
      <c r="G35" s="13" t="s">
        <v>44</v>
      </c>
      <c r="H35" s="13" t="s">
        <v>469</v>
      </c>
      <c r="I35" s="13" t="s">
        <v>470</v>
      </c>
      <c r="J35" s="13" t="s">
        <v>471</v>
      </c>
      <c r="K35" s="14">
        <v>122.5</v>
      </c>
      <c r="N35">
        <f t="shared" si="2"/>
        <v>80911</v>
      </c>
      <c r="O35">
        <f>IF(AND(A35&gt;0,A35&lt;999),IFERROR(VLOOKUP(results5134[[#This Row],[Card]],U16W[],1,FALSE),0),0)</f>
        <v>80911</v>
      </c>
      <c r="P35">
        <f t="shared" si="3"/>
        <v>34</v>
      </c>
    </row>
    <row r="36" spans="1:16" x14ac:dyDescent="0.3">
      <c r="A36" s="7">
        <v>35</v>
      </c>
      <c r="B36" s="8">
        <v>80895</v>
      </c>
      <c r="C36" s="8">
        <v>55</v>
      </c>
      <c r="D36" s="9" t="s">
        <v>120</v>
      </c>
      <c r="E36" s="9" t="s">
        <v>17</v>
      </c>
      <c r="F36" s="8">
        <v>3</v>
      </c>
      <c r="G36" s="9" t="s">
        <v>44</v>
      </c>
      <c r="H36" s="9" t="s">
        <v>472</v>
      </c>
      <c r="I36" s="9" t="s">
        <v>473</v>
      </c>
      <c r="J36" s="9" t="s">
        <v>474</v>
      </c>
      <c r="K36" s="10">
        <v>123.34</v>
      </c>
      <c r="N36">
        <f t="shared" si="2"/>
        <v>80895</v>
      </c>
      <c r="O36">
        <f>IF(AND(A36&gt;0,A36&lt;999),IFERROR(VLOOKUP(results5134[[#This Row],[Card]],U16W[],1,FALSE),0),0)</f>
        <v>80895</v>
      </c>
      <c r="P36">
        <f t="shared" si="3"/>
        <v>35</v>
      </c>
    </row>
    <row r="37" spans="1:16" x14ac:dyDescent="0.3">
      <c r="A37" s="11">
        <v>36</v>
      </c>
      <c r="B37" s="12">
        <v>81195</v>
      </c>
      <c r="C37" s="12">
        <v>53</v>
      </c>
      <c r="D37" s="13" t="s">
        <v>176</v>
      </c>
      <c r="E37" s="13" t="s">
        <v>17</v>
      </c>
      <c r="F37" s="12">
        <v>3</v>
      </c>
      <c r="G37" s="13" t="s">
        <v>44</v>
      </c>
      <c r="H37" s="13" t="s">
        <v>475</v>
      </c>
      <c r="I37" s="13" t="s">
        <v>476</v>
      </c>
      <c r="J37" s="13" t="s">
        <v>477</v>
      </c>
      <c r="K37" s="14">
        <v>124.04</v>
      </c>
      <c r="N37">
        <f t="shared" si="2"/>
        <v>81195</v>
      </c>
      <c r="O37">
        <f>IF(AND(A37&gt;0,A37&lt;999),IFERROR(VLOOKUP(results5134[[#This Row],[Card]],U16W[],1,FALSE),0),0)</f>
        <v>81195</v>
      </c>
      <c r="P37">
        <f t="shared" si="3"/>
        <v>36</v>
      </c>
    </row>
    <row r="38" spans="1:16" x14ac:dyDescent="0.3">
      <c r="A38" s="7">
        <v>37</v>
      </c>
      <c r="B38" s="8">
        <v>77254</v>
      </c>
      <c r="C38" s="8">
        <v>75</v>
      </c>
      <c r="D38" s="9" t="s">
        <v>158</v>
      </c>
      <c r="E38" s="9" t="s">
        <v>50</v>
      </c>
      <c r="F38" s="8">
        <v>2</v>
      </c>
      <c r="G38" s="9" t="s">
        <v>44</v>
      </c>
      <c r="H38" s="9" t="s">
        <v>478</v>
      </c>
      <c r="I38" s="9" t="s">
        <v>479</v>
      </c>
      <c r="J38" s="9" t="s">
        <v>480</v>
      </c>
      <c r="K38" s="10">
        <v>124.39</v>
      </c>
      <c r="N38">
        <f t="shared" si="2"/>
        <v>77254</v>
      </c>
      <c r="O38">
        <f>IF(AND(A38&gt;0,A38&lt;999),IFERROR(VLOOKUP(results5134[[#This Row],[Card]],U16W[],1,FALSE),0),0)</f>
        <v>77254</v>
      </c>
      <c r="P38">
        <f t="shared" si="3"/>
        <v>37</v>
      </c>
    </row>
    <row r="39" spans="1:16" x14ac:dyDescent="0.3">
      <c r="A39" s="11">
        <v>38</v>
      </c>
      <c r="B39" s="12">
        <v>76255</v>
      </c>
      <c r="C39" s="12">
        <v>60</v>
      </c>
      <c r="D39" s="13" t="s">
        <v>116</v>
      </c>
      <c r="E39" s="13" t="s">
        <v>14</v>
      </c>
      <c r="F39" s="12">
        <v>2</v>
      </c>
      <c r="G39" s="13" t="s">
        <v>44</v>
      </c>
      <c r="H39" s="13" t="s">
        <v>453</v>
      </c>
      <c r="I39" s="13" t="s">
        <v>481</v>
      </c>
      <c r="J39" s="13" t="s">
        <v>482</v>
      </c>
      <c r="K39" s="14">
        <v>130.86000000000001</v>
      </c>
      <c r="N39">
        <f t="shared" si="2"/>
        <v>76255</v>
      </c>
      <c r="O39">
        <f>IF(AND(A39&gt;0,A39&lt;999),IFERROR(VLOOKUP(results5134[[#This Row],[Card]],U16W[],1,FALSE),0),0)</f>
        <v>76255</v>
      </c>
      <c r="P39">
        <f t="shared" si="3"/>
        <v>38</v>
      </c>
    </row>
    <row r="40" spans="1:16" x14ac:dyDescent="0.3">
      <c r="A40" s="7">
        <v>39</v>
      </c>
      <c r="B40" s="8">
        <v>82059</v>
      </c>
      <c r="C40" s="8">
        <v>51</v>
      </c>
      <c r="D40" s="9" t="s">
        <v>102</v>
      </c>
      <c r="E40" s="9" t="s">
        <v>14</v>
      </c>
      <c r="F40" s="8">
        <v>3</v>
      </c>
      <c r="G40" s="9" t="s">
        <v>44</v>
      </c>
      <c r="H40" s="9" t="s">
        <v>483</v>
      </c>
      <c r="I40" s="9" t="s">
        <v>484</v>
      </c>
      <c r="J40" s="9" t="s">
        <v>485</v>
      </c>
      <c r="K40" s="10">
        <v>132.69</v>
      </c>
      <c r="N40">
        <f t="shared" si="2"/>
        <v>82059</v>
      </c>
      <c r="O40">
        <f>IF(AND(A40&gt;0,A40&lt;999),IFERROR(VLOOKUP(results5134[[#This Row],[Card]],U16W[],1,FALSE),0),0)</f>
        <v>82059</v>
      </c>
      <c r="P40">
        <f t="shared" si="3"/>
        <v>39</v>
      </c>
    </row>
    <row r="41" spans="1:16" x14ac:dyDescent="0.3">
      <c r="A41" s="11">
        <v>40</v>
      </c>
      <c r="B41" s="12">
        <v>85771</v>
      </c>
      <c r="C41" s="12">
        <v>72</v>
      </c>
      <c r="D41" s="13" t="s">
        <v>134</v>
      </c>
      <c r="E41" s="13" t="s">
        <v>14</v>
      </c>
      <c r="F41" s="12">
        <v>2</v>
      </c>
      <c r="G41" s="13" t="s">
        <v>44</v>
      </c>
      <c r="H41" s="13" t="s">
        <v>486</v>
      </c>
      <c r="I41" s="13" t="s">
        <v>487</v>
      </c>
      <c r="J41" s="13" t="s">
        <v>488</v>
      </c>
      <c r="K41" s="14">
        <v>141.13</v>
      </c>
      <c r="N41">
        <f t="shared" si="2"/>
        <v>85771</v>
      </c>
      <c r="O41">
        <f>IF(AND(A41&gt;0,A41&lt;999),IFERROR(VLOOKUP(results5134[[#This Row],[Card]],U16W[],1,FALSE),0),0)</f>
        <v>85771</v>
      </c>
      <c r="P41">
        <f t="shared" si="3"/>
        <v>40</v>
      </c>
    </row>
    <row r="42" spans="1:16" x14ac:dyDescent="0.3">
      <c r="A42" s="7">
        <v>41</v>
      </c>
      <c r="B42" s="8">
        <v>78850</v>
      </c>
      <c r="C42" s="8">
        <v>54</v>
      </c>
      <c r="D42" s="9" t="s">
        <v>154</v>
      </c>
      <c r="E42" s="9" t="s">
        <v>17</v>
      </c>
      <c r="F42" s="8">
        <v>2</v>
      </c>
      <c r="G42" s="9" t="s">
        <v>44</v>
      </c>
      <c r="H42" s="9" t="s">
        <v>489</v>
      </c>
      <c r="I42" s="9" t="s">
        <v>490</v>
      </c>
      <c r="J42" s="9" t="s">
        <v>491</v>
      </c>
      <c r="K42" s="10">
        <v>158.85</v>
      </c>
      <c r="N42">
        <f t="shared" si="2"/>
        <v>78850</v>
      </c>
      <c r="O42">
        <f>IF(AND(A42&gt;0,A42&lt;999),IFERROR(VLOOKUP(results5134[[#This Row],[Card]],U16W[],1,FALSE),0),0)</f>
        <v>78850</v>
      </c>
      <c r="P42">
        <f t="shared" si="3"/>
        <v>41</v>
      </c>
    </row>
    <row r="43" spans="1:16" x14ac:dyDescent="0.3">
      <c r="A43" s="11">
        <v>42</v>
      </c>
      <c r="B43" s="12">
        <v>77111</v>
      </c>
      <c r="C43" s="12">
        <v>49</v>
      </c>
      <c r="D43" s="13" t="s">
        <v>177</v>
      </c>
      <c r="E43" s="13" t="s">
        <v>50</v>
      </c>
      <c r="F43" s="12">
        <v>2</v>
      </c>
      <c r="G43" s="13" t="s">
        <v>44</v>
      </c>
      <c r="H43" s="13" t="s">
        <v>492</v>
      </c>
      <c r="I43" s="13" t="s">
        <v>493</v>
      </c>
      <c r="J43" s="13" t="s">
        <v>494</v>
      </c>
      <c r="K43" s="14">
        <v>162.65</v>
      </c>
      <c r="N43">
        <f t="shared" si="2"/>
        <v>77111</v>
      </c>
      <c r="O43">
        <f>IF(AND(A43&gt;0,A43&lt;999),IFERROR(VLOOKUP(results5134[[#This Row],[Card]],U16W[],1,FALSE),0),0)</f>
        <v>77111</v>
      </c>
      <c r="P43">
        <f t="shared" si="3"/>
        <v>42</v>
      </c>
    </row>
    <row r="44" spans="1:16" x14ac:dyDescent="0.3">
      <c r="A44" s="7">
        <v>43</v>
      </c>
      <c r="B44" s="8">
        <v>79092</v>
      </c>
      <c r="C44" s="8">
        <v>22</v>
      </c>
      <c r="D44" s="9" t="s">
        <v>174</v>
      </c>
      <c r="E44" s="9" t="s">
        <v>49</v>
      </c>
      <c r="F44" s="8">
        <v>2</v>
      </c>
      <c r="G44" s="9" t="s">
        <v>44</v>
      </c>
      <c r="H44" s="9" t="s">
        <v>495</v>
      </c>
      <c r="I44" s="9" t="s">
        <v>496</v>
      </c>
      <c r="J44" s="9" t="s">
        <v>497</v>
      </c>
      <c r="K44" s="10">
        <v>164.13</v>
      </c>
      <c r="N44">
        <f t="shared" si="2"/>
        <v>79092</v>
      </c>
      <c r="O44">
        <f>IF(AND(A44&gt;0,A44&lt;999),IFERROR(VLOOKUP(results5134[[#This Row],[Card]],U16W[],1,FALSE),0),0)</f>
        <v>79092</v>
      </c>
      <c r="P44">
        <f t="shared" si="3"/>
        <v>43</v>
      </c>
    </row>
    <row r="45" spans="1:16" x14ac:dyDescent="0.3">
      <c r="A45" s="11">
        <v>44</v>
      </c>
      <c r="B45" s="12">
        <v>93432</v>
      </c>
      <c r="C45" s="12">
        <v>62</v>
      </c>
      <c r="D45" s="13" t="s">
        <v>162</v>
      </c>
      <c r="E45" s="13" t="s">
        <v>43</v>
      </c>
      <c r="F45" s="12">
        <v>3</v>
      </c>
      <c r="G45" s="13" t="s">
        <v>44</v>
      </c>
      <c r="H45" s="13" t="s">
        <v>498</v>
      </c>
      <c r="I45" s="13" t="s">
        <v>496</v>
      </c>
      <c r="J45" s="13" t="s">
        <v>499</v>
      </c>
      <c r="K45" s="14">
        <v>175.38</v>
      </c>
      <c r="N45">
        <f t="shared" si="2"/>
        <v>93432</v>
      </c>
      <c r="O45">
        <f>IF(AND(A45&gt;0,A45&lt;999),IFERROR(VLOOKUP(results5134[[#This Row],[Card]],U16W[],1,FALSE),0),0)</f>
        <v>93432</v>
      </c>
      <c r="P45">
        <f t="shared" si="3"/>
        <v>44</v>
      </c>
    </row>
    <row r="46" spans="1:16" x14ac:dyDescent="0.3">
      <c r="A46" s="7">
        <v>45</v>
      </c>
      <c r="B46" s="8">
        <v>85538</v>
      </c>
      <c r="C46" s="8">
        <v>78</v>
      </c>
      <c r="D46" s="9" t="s">
        <v>149</v>
      </c>
      <c r="E46" s="9" t="s">
        <v>28</v>
      </c>
      <c r="F46" s="8">
        <v>3</v>
      </c>
      <c r="G46" s="9" t="s">
        <v>44</v>
      </c>
      <c r="H46" s="9" t="s">
        <v>498</v>
      </c>
      <c r="I46" s="9" t="s">
        <v>500</v>
      </c>
      <c r="J46" s="9" t="s">
        <v>501</v>
      </c>
      <c r="K46" s="10">
        <v>178.33</v>
      </c>
      <c r="N46">
        <f t="shared" si="2"/>
        <v>85538</v>
      </c>
      <c r="O46">
        <f>IF(AND(A46&gt;0,A46&lt;999),IFERROR(VLOOKUP(results5134[[#This Row],[Card]],U16W[],1,FALSE),0),0)</f>
        <v>85538</v>
      </c>
      <c r="P46">
        <f t="shared" si="3"/>
        <v>45</v>
      </c>
    </row>
    <row r="47" spans="1:16" x14ac:dyDescent="0.3">
      <c r="A47" s="11">
        <v>46</v>
      </c>
      <c r="B47" s="12">
        <v>84697</v>
      </c>
      <c r="C47" s="12">
        <v>59</v>
      </c>
      <c r="D47" s="13" t="s">
        <v>166</v>
      </c>
      <c r="E47" s="13" t="s">
        <v>28</v>
      </c>
      <c r="F47" s="12">
        <v>3</v>
      </c>
      <c r="G47" s="13" t="s">
        <v>44</v>
      </c>
      <c r="H47" s="13" t="s">
        <v>502</v>
      </c>
      <c r="I47" s="13" t="s">
        <v>503</v>
      </c>
      <c r="J47" s="13" t="s">
        <v>504</v>
      </c>
      <c r="K47" s="14">
        <v>195.98</v>
      </c>
      <c r="N47">
        <f t="shared" si="2"/>
        <v>84697</v>
      </c>
      <c r="O47">
        <f>IF(AND(A47&gt;0,A47&lt;999),IFERROR(VLOOKUP(results5134[[#This Row],[Card]],U16W[],1,FALSE),0),0)</f>
        <v>84697</v>
      </c>
      <c r="P47">
        <f t="shared" si="3"/>
        <v>46</v>
      </c>
    </row>
    <row r="48" spans="1:16" x14ac:dyDescent="0.3">
      <c r="A48" s="7">
        <v>47</v>
      </c>
      <c r="B48" s="8">
        <v>77197</v>
      </c>
      <c r="C48" s="8">
        <v>57</v>
      </c>
      <c r="D48" s="9" t="s">
        <v>141</v>
      </c>
      <c r="E48" s="9" t="s">
        <v>15</v>
      </c>
      <c r="F48" s="8">
        <v>2</v>
      </c>
      <c r="G48" s="9" t="s">
        <v>44</v>
      </c>
      <c r="H48" s="9" t="s">
        <v>505</v>
      </c>
      <c r="I48" s="9" t="s">
        <v>506</v>
      </c>
      <c r="J48" s="9" t="s">
        <v>507</v>
      </c>
      <c r="K48" s="10">
        <v>197.81</v>
      </c>
      <c r="N48">
        <f t="shared" si="2"/>
        <v>77197</v>
      </c>
      <c r="O48">
        <f>IF(AND(A48&gt;0,A48&lt;999),IFERROR(VLOOKUP(results5134[[#This Row],[Card]],U16W[],1,FALSE),0),0)</f>
        <v>77197</v>
      </c>
      <c r="P48">
        <f t="shared" si="3"/>
        <v>47</v>
      </c>
    </row>
    <row r="49" spans="1:16" x14ac:dyDescent="0.3">
      <c r="A49" s="11">
        <v>48</v>
      </c>
      <c r="B49" s="12">
        <v>78199</v>
      </c>
      <c r="C49" s="12">
        <v>68</v>
      </c>
      <c r="D49" s="13" t="s">
        <v>137</v>
      </c>
      <c r="E49" s="13" t="s">
        <v>22</v>
      </c>
      <c r="F49" s="12">
        <v>2</v>
      </c>
      <c r="G49" s="13" t="s">
        <v>44</v>
      </c>
      <c r="H49" s="13" t="s">
        <v>508</v>
      </c>
      <c r="I49" s="13" t="s">
        <v>509</v>
      </c>
      <c r="J49" s="13" t="s">
        <v>510</v>
      </c>
      <c r="K49" s="14">
        <v>209.41</v>
      </c>
      <c r="N49">
        <f t="shared" si="2"/>
        <v>78199</v>
      </c>
      <c r="O49">
        <f>IF(AND(A49&gt;0,A49&lt;999),IFERROR(VLOOKUP(results5134[[#This Row],[Card]],U16W[],1,FALSE),0),0)</f>
        <v>78199</v>
      </c>
      <c r="P49">
        <f t="shared" si="3"/>
        <v>48</v>
      </c>
    </row>
    <row r="50" spans="1:16" x14ac:dyDescent="0.3">
      <c r="A50" s="7">
        <v>49</v>
      </c>
      <c r="B50" s="8">
        <v>80922</v>
      </c>
      <c r="C50" s="8">
        <v>64</v>
      </c>
      <c r="D50" s="9" t="s">
        <v>344</v>
      </c>
      <c r="E50" s="9" t="s">
        <v>28</v>
      </c>
      <c r="F50" s="8">
        <v>3</v>
      </c>
      <c r="G50" s="9" t="s">
        <v>44</v>
      </c>
      <c r="H50" s="9" t="s">
        <v>511</v>
      </c>
      <c r="I50" s="9" t="s">
        <v>512</v>
      </c>
      <c r="J50" s="9" t="s">
        <v>513</v>
      </c>
      <c r="K50" s="10">
        <v>230.23</v>
      </c>
      <c r="N50">
        <f t="shared" si="2"/>
        <v>80922</v>
      </c>
      <c r="O50">
        <f>IF(AND(A50&gt;0,A50&lt;999),IFERROR(VLOOKUP(results5134[[#This Row],[Card]],U16W[],1,FALSE),0),0)</f>
        <v>80922</v>
      </c>
      <c r="P50">
        <f t="shared" si="3"/>
        <v>49</v>
      </c>
    </row>
    <row r="51" spans="1:16" x14ac:dyDescent="0.3">
      <c r="A51" s="11">
        <v>50</v>
      </c>
      <c r="B51" s="12">
        <v>77307</v>
      </c>
      <c r="C51" s="12">
        <v>70</v>
      </c>
      <c r="D51" s="13" t="s">
        <v>168</v>
      </c>
      <c r="E51" s="13" t="s">
        <v>50</v>
      </c>
      <c r="F51" s="12">
        <v>2</v>
      </c>
      <c r="G51" s="13" t="s">
        <v>44</v>
      </c>
      <c r="H51" s="13" t="s">
        <v>514</v>
      </c>
      <c r="I51" s="13" t="s">
        <v>515</v>
      </c>
      <c r="J51" s="13" t="s">
        <v>516</v>
      </c>
      <c r="K51" s="14">
        <v>232.55</v>
      </c>
      <c r="N51">
        <f t="shared" si="2"/>
        <v>77307</v>
      </c>
      <c r="O51">
        <f>IF(AND(A51&gt;0,A51&lt;999),IFERROR(VLOOKUP(results5134[[#This Row],[Card]],U16W[],1,FALSE),0),0)</f>
        <v>77307</v>
      </c>
      <c r="P51">
        <f t="shared" si="3"/>
        <v>50</v>
      </c>
    </row>
    <row r="52" spans="1:16" x14ac:dyDescent="0.3">
      <c r="A52" s="7">
        <v>51</v>
      </c>
      <c r="B52" s="8">
        <v>85953</v>
      </c>
      <c r="C52" s="8">
        <v>65</v>
      </c>
      <c r="D52" s="9" t="s">
        <v>178</v>
      </c>
      <c r="E52" s="9" t="s">
        <v>22</v>
      </c>
      <c r="F52" s="8">
        <v>3</v>
      </c>
      <c r="G52" s="9" t="s">
        <v>44</v>
      </c>
      <c r="H52" s="9" t="s">
        <v>517</v>
      </c>
      <c r="I52" s="9" t="s">
        <v>518</v>
      </c>
      <c r="J52" s="9" t="s">
        <v>519</v>
      </c>
      <c r="K52" s="10">
        <v>258.92</v>
      </c>
      <c r="N52">
        <f t="shared" si="2"/>
        <v>85953</v>
      </c>
      <c r="O52">
        <f>IF(AND(A52&gt;0,A52&lt;999),IFERROR(VLOOKUP(results5134[[#This Row],[Card]],U16W[],1,FALSE),0),0)</f>
        <v>85953</v>
      </c>
      <c r="P52">
        <f t="shared" si="3"/>
        <v>51</v>
      </c>
    </row>
    <row r="53" spans="1:16" x14ac:dyDescent="0.3">
      <c r="A53" s="11">
        <v>52</v>
      </c>
      <c r="B53" s="12">
        <v>81527</v>
      </c>
      <c r="C53" s="12">
        <v>63</v>
      </c>
      <c r="D53" s="13" t="s">
        <v>172</v>
      </c>
      <c r="E53" s="13" t="s">
        <v>50</v>
      </c>
      <c r="F53" s="12">
        <v>3</v>
      </c>
      <c r="G53" s="13" t="s">
        <v>44</v>
      </c>
      <c r="H53" s="13" t="s">
        <v>520</v>
      </c>
      <c r="I53" s="13" t="s">
        <v>521</v>
      </c>
      <c r="J53" s="13" t="s">
        <v>522</v>
      </c>
      <c r="K53" s="14">
        <v>296.33</v>
      </c>
      <c r="N53">
        <f t="shared" si="2"/>
        <v>81527</v>
      </c>
      <c r="O53">
        <f>IF(AND(A53&gt;0,A53&lt;999),IFERROR(VLOOKUP(results5134[[#This Row],[Card]],U16W[],1,FALSE),0),0)</f>
        <v>81527</v>
      </c>
      <c r="P53">
        <f t="shared" si="3"/>
        <v>52</v>
      </c>
    </row>
    <row r="54" spans="1:16" x14ac:dyDescent="0.3">
      <c r="A54" s="7">
        <v>999</v>
      </c>
      <c r="B54" s="8">
        <v>74768</v>
      </c>
      <c r="C54" s="8">
        <v>3</v>
      </c>
      <c r="D54" s="9" t="s">
        <v>59</v>
      </c>
      <c r="E54" s="9" t="s">
        <v>14</v>
      </c>
      <c r="F54" s="8">
        <v>2</v>
      </c>
      <c r="G54" s="9" t="s">
        <v>44</v>
      </c>
      <c r="H54" s="9" t="s">
        <v>31</v>
      </c>
      <c r="I54" s="9" t="s">
        <v>523</v>
      </c>
      <c r="J54" s="9"/>
      <c r="K54" s="10">
        <v>0</v>
      </c>
      <c r="N54">
        <f t="shared" si="2"/>
        <v>74768</v>
      </c>
      <c r="O54">
        <f>IF(AND(A54&gt;0,A54&lt;999),IFERROR(VLOOKUP(results5134[[#This Row],[Card]],U16W[],1,FALSE),0),0)</f>
        <v>0</v>
      </c>
      <c r="P54">
        <f t="shared" si="3"/>
        <v>999</v>
      </c>
    </row>
    <row r="55" spans="1:16" x14ac:dyDescent="0.3">
      <c r="A55" s="11">
        <v>999</v>
      </c>
      <c r="B55" s="12">
        <v>74602</v>
      </c>
      <c r="C55" s="12">
        <v>7</v>
      </c>
      <c r="D55" s="13" t="s">
        <v>69</v>
      </c>
      <c r="E55" s="13" t="s">
        <v>22</v>
      </c>
      <c r="F55" s="12">
        <v>2</v>
      </c>
      <c r="G55" s="13" t="s">
        <v>44</v>
      </c>
      <c r="H55" s="13" t="s">
        <v>31</v>
      </c>
      <c r="I55" s="13" t="s">
        <v>30</v>
      </c>
      <c r="J55" s="13"/>
      <c r="K55" s="14">
        <v>0</v>
      </c>
      <c r="N55">
        <f t="shared" si="2"/>
        <v>74602</v>
      </c>
      <c r="O55">
        <f>IF(AND(A55&gt;0,A55&lt;999),IFERROR(VLOOKUP(results5134[[#This Row],[Card]],U16W[],1,FALSE),0),0)</f>
        <v>0</v>
      </c>
      <c r="P55">
        <f t="shared" si="3"/>
        <v>999</v>
      </c>
    </row>
    <row r="56" spans="1:16" x14ac:dyDescent="0.3">
      <c r="A56" s="7">
        <v>999</v>
      </c>
      <c r="B56" s="8">
        <v>80540</v>
      </c>
      <c r="C56" s="8">
        <v>11</v>
      </c>
      <c r="D56" s="9" t="s">
        <v>175</v>
      </c>
      <c r="E56" s="9" t="s">
        <v>45</v>
      </c>
      <c r="F56" s="8">
        <v>3</v>
      </c>
      <c r="G56" s="9" t="s">
        <v>44</v>
      </c>
      <c r="H56" s="9" t="s">
        <v>31</v>
      </c>
      <c r="I56" s="9" t="s">
        <v>524</v>
      </c>
      <c r="J56" s="9"/>
      <c r="K56" s="10">
        <v>0</v>
      </c>
      <c r="N56">
        <f t="shared" si="2"/>
        <v>80540</v>
      </c>
      <c r="O56">
        <f>IF(AND(A56&gt;0,A56&lt;999),IFERROR(VLOOKUP(results5134[[#This Row],[Card]],U16W[],1,FALSE),0),0)</f>
        <v>0</v>
      </c>
      <c r="P56">
        <f t="shared" si="3"/>
        <v>999</v>
      </c>
    </row>
    <row r="57" spans="1:16" x14ac:dyDescent="0.3">
      <c r="A57" s="11">
        <v>999</v>
      </c>
      <c r="B57" s="12">
        <v>75361</v>
      </c>
      <c r="C57" s="12">
        <v>21</v>
      </c>
      <c r="D57" s="13" t="s">
        <v>67</v>
      </c>
      <c r="E57" s="13" t="s">
        <v>43</v>
      </c>
      <c r="F57" s="12">
        <v>2</v>
      </c>
      <c r="G57" s="13" t="s">
        <v>44</v>
      </c>
      <c r="H57" s="13" t="s">
        <v>31</v>
      </c>
      <c r="I57" s="13" t="s">
        <v>525</v>
      </c>
      <c r="J57" s="13"/>
      <c r="K57" s="14">
        <v>0</v>
      </c>
      <c r="N57">
        <f t="shared" si="2"/>
        <v>75361</v>
      </c>
      <c r="O57">
        <f>IF(AND(A57&gt;0,A57&lt;999),IFERROR(VLOOKUP(results5134[[#This Row],[Card]],U16W[],1,FALSE),0),0)</f>
        <v>0</v>
      </c>
      <c r="P57">
        <f t="shared" si="3"/>
        <v>999</v>
      </c>
    </row>
    <row r="58" spans="1:16" x14ac:dyDescent="0.3">
      <c r="A58" s="7">
        <v>999</v>
      </c>
      <c r="B58" s="8">
        <v>80845</v>
      </c>
      <c r="C58" s="8">
        <v>23</v>
      </c>
      <c r="D58" s="9" t="s">
        <v>77</v>
      </c>
      <c r="E58" s="9" t="s">
        <v>15</v>
      </c>
      <c r="F58" s="8">
        <v>3</v>
      </c>
      <c r="G58" s="9" t="s">
        <v>44</v>
      </c>
      <c r="H58" s="9" t="s">
        <v>31</v>
      </c>
      <c r="I58" s="9" t="s">
        <v>526</v>
      </c>
      <c r="J58" s="9"/>
      <c r="K58" s="10">
        <v>0</v>
      </c>
      <c r="N58">
        <f t="shared" si="2"/>
        <v>80845</v>
      </c>
      <c r="O58">
        <f>IF(AND(A58&gt;0,A58&lt;999),IFERROR(VLOOKUP(results5134[[#This Row],[Card]],U16W[],1,FALSE),0),0)</f>
        <v>0</v>
      </c>
      <c r="P58">
        <f t="shared" si="3"/>
        <v>999</v>
      </c>
    </row>
    <row r="59" spans="1:16" x14ac:dyDescent="0.3">
      <c r="A59" s="11">
        <v>999</v>
      </c>
      <c r="B59" s="12">
        <v>78824</v>
      </c>
      <c r="C59" s="12">
        <v>25</v>
      </c>
      <c r="D59" s="13" t="s">
        <v>95</v>
      </c>
      <c r="E59" s="13" t="s">
        <v>45</v>
      </c>
      <c r="F59" s="12">
        <v>2</v>
      </c>
      <c r="G59" s="13" t="s">
        <v>44</v>
      </c>
      <c r="H59" s="13" t="s">
        <v>31</v>
      </c>
      <c r="I59" s="13" t="s">
        <v>527</v>
      </c>
      <c r="J59" s="13"/>
      <c r="K59" s="14">
        <v>0</v>
      </c>
      <c r="N59">
        <f t="shared" si="2"/>
        <v>78824</v>
      </c>
      <c r="O59">
        <f>IF(AND(A59&gt;0,A59&lt;999),IFERROR(VLOOKUP(results5134[[#This Row],[Card]],U16W[],1,FALSE),0),0)</f>
        <v>0</v>
      </c>
      <c r="P59">
        <f t="shared" si="3"/>
        <v>999</v>
      </c>
    </row>
    <row r="60" spans="1:16" x14ac:dyDescent="0.3">
      <c r="A60" s="7">
        <v>999</v>
      </c>
      <c r="B60" s="8">
        <v>74981</v>
      </c>
      <c r="C60" s="8">
        <v>27</v>
      </c>
      <c r="D60" s="9" t="s">
        <v>124</v>
      </c>
      <c r="E60" s="9" t="s">
        <v>22</v>
      </c>
      <c r="F60" s="8">
        <v>2</v>
      </c>
      <c r="G60" s="9" t="s">
        <v>44</v>
      </c>
      <c r="H60" s="9" t="s">
        <v>31</v>
      </c>
      <c r="I60" s="9" t="s">
        <v>528</v>
      </c>
      <c r="J60" s="9"/>
      <c r="K60" s="10">
        <v>0</v>
      </c>
      <c r="N60">
        <f t="shared" si="2"/>
        <v>74981</v>
      </c>
      <c r="O60">
        <f>IF(AND(A60&gt;0,A60&lt;999),IFERROR(VLOOKUP(results5134[[#This Row],[Card]],U16W[],1,FALSE),0),0)</f>
        <v>0</v>
      </c>
      <c r="P60">
        <f t="shared" si="3"/>
        <v>999</v>
      </c>
    </row>
    <row r="61" spans="1:16" x14ac:dyDescent="0.3">
      <c r="A61" s="11">
        <v>999</v>
      </c>
      <c r="B61" s="12">
        <v>77393</v>
      </c>
      <c r="C61" s="12">
        <v>31</v>
      </c>
      <c r="D61" s="13" t="s">
        <v>94</v>
      </c>
      <c r="E61" s="13" t="s">
        <v>20</v>
      </c>
      <c r="F61" s="12">
        <v>2</v>
      </c>
      <c r="G61" s="13" t="s">
        <v>44</v>
      </c>
      <c r="H61" s="13" t="s">
        <v>31</v>
      </c>
      <c r="I61" s="13" t="s">
        <v>529</v>
      </c>
      <c r="J61" s="13"/>
      <c r="K61" s="14">
        <v>0</v>
      </c>
      <c r="N61">
        <f t="shared" si="2"/>
        <v>77393</v>
      </c>
      <c r="O61">
        <f>IF(AND(A61&gt;0,A61&lt;999),IFERROR(VLOOKUP(results5134[[#This Row],[Card]],U16W[],1,FALSE),0),0)</f>
        <v>0</v>
      </c>
      <c r="P61">
        <f t="shared" si="3"/>
        <v>999</v>
      </c>
    </row>
    <row r="62" spans="1:16" x14ac:dyDescent="0.3">
      <c r="A62" s="7">
        <v>999</v>
      </c>
      <c r="B62" s="8">
        <v>80880</v>
      </c>
      <c r="C62" s="8">
        <v>32</v>
      </c>
      <c r="D62" s="9" t="s">
        <v>101</v>
      </c>
      <c r="E62" s="9" t="s">
        <v>14</v>
      </c>
      <c r="F62" s="8">
        <v>3</v>
      </c>
      <c r="G62" s="9" t="s">
        <v>44</v>
      </c>
      <c r="H62" s="9" t="s">
        <v>31</v>
      </c>
      <c r="I62" s="9" t="s">
        <v>530</v>
      </c>
      <c r="J62" s="9"/>
      <c r="K62" s="10">
        <v>0</v>
      </c>
      <c r="N62">
        <f t="shared" si="2"/>
        <v>80880</v>
      </c>
      <c r="O62">
        <f>IF(AND(A62&gt;0,A62&lt;999),IFERROR(VLOOKUP(results5134[[#This Row],[Card]],U16W[],1,FALSE),0),0)</f>
        <v>0</v>
      </c>
      <c r="P62">
        <f t="shared" si="3"/>
        <v>999</v>
      </c>
    </row>
    <row r="63" spans="1:16" x14ac:dyDescent="0.3">
      <c r="A63" s="11">
        <v>999</v>
      </c>
      <c r="B63" s="12">
        <v>78558</v>
      </c>
      <c r="C63" s="12">
        <v>39</v>
      </c>
      <c r="D63" s="13" t="s">
        <v>103</v>
      </c>
      <c r="E63" s="13" t="s">
        <v>14</v>
      </c>
      <c r="F63" s="12">
        <v>2</v>
      </c>
      <c r="G63" s="13" t="s">
        <v>44</v>
      </c>
      <c r="H63" s="13" t="s">
        <v>31</v>
      </c>
      <c r="I63" s="13" t="s">
        <v>30</v>
      </c>
      <c r="J63" s="13"/>
      <c r="K63" s="14">
        <v>0</v>
      </c>
      <c r="N63">
        <f t="shared" si="2"/>
        <v>78558</v>
      </c>
      <c r="O63">
        <f>IF(AND(A63&gt;0,A63&lt;999),IFERROR(VLOOKUP(results5134[[#This Row],[Card]],U16W[],1,FALSE),0),0)</f>
        <v>0</v>
      </c>
      <c r="P63">
        <f t="shared" si="3"/>
        <v>999</v>
      </c>
    </row>
    <row r="64" spans="1:16" x14ac:dyDescent="0.3">
      <c r="A64" s="7">
        <v>999</v>
      </c>
      <c r="B64" s="8">
        <v>88141</v>
      </c>
      <c r="C64" s="8">
        <v>44</v>
      </c>
      <c r="D64" s="9" t="s">
        <v>150</v>
      </c>
      <c r="E64" s="9" t="s">
        <v>14</v>
      </c>
      <c r="F64" s="8">
        <v>3</v>
      </c>
      <c r="G64" s="9" t="s">
        <v>44</v>
      </c>
      <c r="H64" s="9" t="s">
        <v>31</v>
      </c>
      <c r="I64" s="9" t="s">
        <v>531</v>
      </c>
      <c r="J64" s="9"/>
      <c r="K64" s="10">
        <v>0</v>
      </c>
      <c r="N64">
        <f t="shared" si="2"/>
        <v>88141</v>
      </c>
      <c r="O64">
        <f>IF(AND(A64&gt;0,A64&lt;999),IFERROR(VLOOKUP(results5134[[#This Row],[Card]],U16W[],1,FALSE),0),0)</f>
        <v>0</v>
      </c>
      <c r="P64">
        <f t="shared" si="3"/>
        <v>999</v>
      </c>
    </row>
    <row r="65" spans="1:16" x14ac:dyDescent="0.3">
      <c r="A65" s="11">
        <v>999</v>
      </c>
      <c r="B65" s="12">
        <v>76232</v>
      </c>
      <c r="C65" s="12">
        <v>46</v>
      </c>
      <c r="D65" s="13" t="s">
        <v>145</v>
      </c>
      <c r="E65" s="13" t="s">
        <v>15</v>
      </c>
      <c r="F65" s="12">
        <v>3</v>
      </c>
      <c r="G65" s="13" t="s">
        <v>44</v>
      </c>
      <c r="H65" s="13" t="s">
        <v>31</v>
      </c>
      <c r="I65" s="13" t="s">
        <v>532</v>
      </c>
      <c r="J65" s="13"/>
      <c r="K65" s="14">
        <v>0</v>
      </c>
      <c r="N65">
        <f t="shared" si="2"/>
        <v>76232</v>
      </c>
      <c r="O65">
        <f>IF(AND(A65&gt;0,A65&lt;999),IFERROR(VLOOKUP(results5134[[#This Row],[Card]],U16W[],1,FALSE),0),0)</f>
        <v>0</v>
      </c>
      <c r="P65">
        <f t="shared" si="3"/>
        <v>999</v>
      </c>
    </row>
    <row r="66" spans="1:16" x14ac:dyDescent="0.3">
      <c r="A66" s="7">
        <v>999</v>
      </c>
      <c r="B66" s="8">
        <v>80977</v>
      </c>
      <c r="C66" s="8">
        <v>47</v>
      </c>
      <c r="D66" s="9" t="s">
        <v>369</v>
      </c>
      <c r="E66" s="9" t="s">
        <v>19</v>
      </c>
      <c r="F66" s="8">
        <v>3</v>
      </c>
      <c r="G66" s="9" t="s">
        <v>44</v>
      </c>
      <c r="H66" s="9" t="s">
        <v>31</v>
      </c>
      <c r="I66" s="9" t="s">
        <v>533</v>
      </c>
      <c r="J66" s="9"/>
      <c r="K66" s="10">
        <v>0</v>
      </c>
      <c r="N66">
        <f t="shared" ref="N66:N79" si="4">B66</f>
        <v>80977</v>
      </c>
      <c r="O66">
        <f>IF(AND(A66&gt;0,A66&lt;999),IFERROR(VLOOKUP(results5134[[#This Row],[Card]],U16W[],1,FALSE),0),0)</f>
        <v>0</v>
      </c>
      <c r="P66">
        <f t="shared" ref="P66:P79" si="5">A66</f>
        <v>999</v>
      </c>
    </row>
    <row r="67" spans="1:16" x14ac:dyDescent="0.3">
      <c r="A67" s="11">
        <v>999</v>
      </c>
      <c r="B67" s="12">
        <v>78252</v>
      </c>
      <c r="C67" s="12">
        <v>58</v>
      </c>
      <c r="D67" s="13" t="s">
        <v>322</v>
      </c>
      <c r="E67" s="13" t="s">
        <v>18</v>
      </c>
      <c r="F67" s="12">
        <v>2</v>
      </c>
      <c r="G67" s="13" t="s">
        <v>44</v>
      </c>
      <c r="H67" s="13" t="s">
        <v>31</v>
      </c>
      <c r="I67" s="13" t="s">
        <v>534</v>
      </c>
      <c r="J67" s="13"/>
      <c r="K67" s="14">
        <v>0</v>
      </c>
      <c r="N67">
        <f t="shared" si="4"/>
        <v>78252</v>
      </c>
      <c r="O67">
        <f>IF(AND(A67&gt;0,A67&lt;999),IFERROR(VLOOKUP(results5134[[#This Row],[Card]],U16W[],1,FALSE),0),0)</f>
        <v>0</v>
      </c>
      <c r="P67">
        <f t="shared" si="5"/>
        <v>999</v>
      </c>
    </row>
    <row r="68" spans="1:16" x14ac:dyDescent="0.3">
      <c r="A68" s="7">
        <v>999</v>
      </c>
      <c r="B68" s="8">
        <v>77351</v>
      </c>
      <c r="C68" s="8">
        <v>67</v>
      </c>
      <c r="D68" s="9" t="s">
        <v>170</v>
      </c>
      <c r="E68" s="9" t="s">
        <v>50</v>
      </c>
      <c r="F68" s="8">
        <v>3</v>
      </c>
      <c r="G68" s="9" t="s">
        <v>44</v>
      </c>
      <c r="H68" s="9" t="s">
        <v>31</v>
      </c>
      <c r="I68" s="9" t="s">
        <v>30</v>
      </c>
      <c r="J68" s="9"/>
      <c r="K68" s="10">
        <v>0</v>
      </c>
      <c r="N68">
        <f t="shared" si="4"/>
        <v>77351</v>
      </c>
      <c r="O68">
        <f>IF(AND(A68&gt;0,A68&lt;999),IFERROR(VLOOKUP(results5134[[#This Row],[Card]],U16W[],1,FALSE),0),0)</f>
        <v>0</v>
      </c>
      <c r="P68">
        <f t="shared" si="5"/>
        <v>999</v>
      </c>
    </row>
    <row r="69" spans="1:16" x14ac:dyDescent="0.3">
      <c r="A69" s="11">
        <v>999</v>
      </c>
      <c r="B69" s="12">
        <v>81556</v>
      </c>
      <c r="C69" s="12">
        <v>76</v>
      </c>
      <c r="D69" s="13" t="s">
        <v>179</v>
      </c>
      <c r="E69" s="13" t="s">
        <v>19</v>
      </c>
      <c r="F69" s="12">
        <v>3</v>
      </c>
      <c r="G69" s="13" t="s">
        <v>44</v>
      </c>
      <c r="H69" s="13" t="s">
        <v>31</v>
      </c>
      <c r="I69" s="13" t="s">
        <v>30</v>
      </c>
      <c r="J69" s="13"/>
      <c r="K69" s="14">
        <v>0</v>
      </c>
      <c r="N69">
        <f t="shared" si="4"/>
        <v>81556</v>
      </c>
      <c r="O69">
        <f>IF(AND(A69&gt;0,A69&lt;999),IFERROR(VLOOKUP(results5134[[#This Row],[Card]],U16W[],1,FALSE),0),0)</f>
        <v>0</v>
      </c>
      <c r="P69">
        <f t="shared" si="5"/>
        <v>999</v>
      </c>
    </row>
    <row r="70" spans="1:16" x14ac:dyDescent="0.3">
      <c r="A70" s="7">
        <v>999</v>
      </c>
      <c r="B70" s="8">
        <v>81176</v>
      </c>
      <c r="C70" s="8">
        <v>77</v>
      </c>
      <c r="D70" s="9" t="s">
        <v>71</v>
      </c>
      <c r="E70" s="9" t="s">
        <v>16</v>
      </c>
      <c r="F70" s="8">
        <v>3</v>
      </c>
      <c r="G70" s="9" t="s">
        <v>44</v>
      </c>
      <c r="H70" s="9" t="s">
        <v>31</v>
      </c>
      <c r="I70" s="9" t="s">
        <v>535</v>
      </c>
      <c r="J70" s="9"/>
      <c r="K70" s="10">
        <v>0</v>
      </c>
      <c r="N70">
        <f t="shared" si="4"/>
        <v>81176</v>
      </c>
      <c r="O70">
        <f>IF(AND(A70&gt;0,A70&lt;999),IFERROR(VLOOKUP(results5134[[#This Row],[Card]],U16W[],1,FALSE),0),0)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80504</v>
      </c>
      <c r="C71" s="12">
        <v>18</v>
      </c>
      <c r="D71" s="13" t="s">
        <v>156</v>
      </c>
      <c r="E71" s="13" t="s">
        <v>75</v>
      </c>
      <c r="F71" s="12">
        <v>3</v>
      </c>
      <c r="G71" s="13" t="s">
        <v>44</v>
      </c>
      <c r="H71" s="13" t="s">
        <v>536</v>
      </c>
      <c r="I71" s="13" t="s">
        <v>537</v>
      </c>
      <c r="J71" s="13"/>
      <c r="K71" s="14">
        <v>0</v>
      </c>
      <c r="N71">
        <f t="shared" si="4"/>
        <v>80504</v>
      </c>
      <c r="O71">
        <f>IF(AND(A71&gt;0,A71&lt;999),IFERROR(VLOOKUP(results5134[[#This Row],[Card]],U16W[],1,FALSE),0),0)</f>
        <v>0</v>
      </c>
      <c r="P71">
        <f t="shared" si="5"/>
        <v>999</v>
      </c>
    </row>
    <row r="72" spans="1:16" x14ac:dyDescent="0.3">
      <c r="A72" s="7">
        <v>999</v>
      </c>
      <c r="B72" s="8">
        <v>81725</v>
      </c>
      <c r="C72" s="8">
        <v>33</v>
      </c>
      <c r="D72" s="9" t="s">
        <v>82</v>
      </c>
      <c r="E72" s="9" t="s">
        <v>15</v>
      </c>
      <c r="F72" s="8">
        <v>3</v>
      </c>
      <c r="G72" s="9" t="s">
        <v>44</v>
      </c>
      <c r="H72" s="9" t="s">
        <v>536</v>
      </c>
      <c r="I72" s="9" t="s">
        <v>30</v>
      </c>
      <c r="J72" s="9"/>
      <c r="K72" s="10">
        <v>0</v>
      </c>
      <c r="N72">
        <f t="shared" si="4"/>
        <v>81725</v>
      </c>
      <c r="O72">
        <f>IF(AND(A72&gt;0,A72&lt;999),IFERROR(VLOOKUP(results5134[[#This Row],[Card]],U16W[],1,FALSE),0),0)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81174</v>
      </c>
      <c r="C73" s="12">
        <v>9</v>
      </c>
      <c r="D73" s="13" t="s">
        <v>106</v>
      </c>
      <c r="E73" s="13" t="s">
        <v>16</v>
      </c>
      <c r="F73" s="12">
        <v>3</v>
      </c>
      <c r="G73" s="13" t="s">
        <v>44</v>
      </c>
      <c r="H73" s="13" t="s">
        <v>538</v>
      </c>
      <c r="I73" s="13" t="s">
        <v>31</v>
      </c>
      <c r="J73" s="13"/>
      <c r="K73" s="14">
        <v>0</v>
      </c>
      <c r="N73">
        <f t="shared" si="4"/>
        <v>81174</v>
      </c>
      <c r="O73">
        <f>IF(AND(A73&gt;0,A73&lt;999),IFERROR(VLOOKUP(results5134[[#This Row],[Card]],U16W[],1,FALSE),0),0)</f>
        <v>0</v>
      </c>
      <c r="P73">
        <f t="shared" si="5"/>
        <v>999</v>
      </c>
    </row>
    <row r="74" spans="1:16" x14ac:dyDescent="0.3">
      <c r="A74" s="7">
        <v>999</v>
      </c>
      <c r="B74" s="8">
        <v>80966</v>
      </c>
      <c r="C74" s="8">
        <v>26</v>
      </c>
      <c r="D74" s="9" t="s">
        <v>89</v>
      </c>
      <c r="E74" s="9" t="s">
        <v>19</v>
      </c>
      <c r="F74" s="8">
        <v>3</v>
      </c>
      <c r="G74" s="9" t="s">
        <v>44</v>
      </c>
      <c r="H74" s="9" t="s">
        <v>539</v>
      </c>
      <c r="I74" s="9" t="s">
        <v>31</v>
      </c>
      <c r="J74" s="9"/>
      <c r="K74" s="10">
        <v>0</v>
      </c>
      <c r="N74">
        <f t="shared" si="4"/>
        <v>80966</v>
      </c>
      <c r="O74">
        <f>IF(AND(A74&gt;0,A74&lt;999),IFERROR(VLOOKUP(results5134[[#This Row],[Card]],U16W[],1,FALSE),0),0)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80889</v>
      </c>
      <c r="C75" s="12">
        <v>41</v>
      </c>
      <c r="D75" s="13" t="s">
        <v>139</v>
      </c>
      <c r="E75" s="13" t="s">
        <v>17</v>
      </c>
      <c r="F75" s="12">
        <v>3</v>
      </c>
      <c r="G75" s="13" t="s">
        <v>44</v>
      </c>
      <c r="H75" s="13" t="s">
        <v>540</v>
      </c>
      <c r="I75" s="13" t="s">
        <v>31</v>
      </c>
      <c r="J75" s="13"/>
      <c r="K75" s="14">
        <v>0</v>
      </c>
      <c r="N75">
        <f t="shared" si="4"/>
        <v>80889</v>
      </c>
      <c r="O75">
        <f>IF(AND(A75&gt;0,A75&lt;999),IFERROR(VLOOKUP(results5134[[#This Row],[Card]],U16W[],1,FALSE),0),0)</f>
        <v>0</v>
      </c>
      <c r="P75">
        <f t="shared" si="5"/>
        <v>999</v>
      </c>
    </row>
    <row r="76" spans="1:16" x14ac:dyDescent="0.3">
      <c r="A76" s="7">
        <v>999</v>
      </c>
      <c r="B76" s="8">
        <v>80882</v>
      </c>
      <c r="C76" s="8">
        <v>56</v>
      </c>
      <c r="D76" s="9" t="s">
        <v>128</v>
      </c>
      <c r="E76" s="9" t="s">
        <v>14</v>
      </c>
      <c r="F76" s="8">
        <v>3</v>
      </c>
      <c r="G76" s="9" t="s">
        <v>44</v>
      </c>
      <c r="H76" s="9" t="s">
        <v>541</v>
      </c>
      <c r="I76" s="9" t="s">
        <v>31</v>
      </c>
      <c r="J76" s="9"/>
      <c r="K76" s="10">
        <v>0</v>
      </c>
      <c r="N76">
        <f t="shared" si="4"/>
        <v>80882</v>
      </c>
      <c r="O76">
        <f>IF(AND(A76&gt;0,A76&lt;999),IFERROR(VLOOKUP(results5134[[#This Row],[Card]],U16W[],1,FALSE),0),0)</f>
        <v>0</v>
      </c>
      <c r="P76">
        <f t="shared" si="5"/>
        <v>999</v>
      </c>
    </row>
    <row r="77" spans="1:16" x14ac:dyDescent="0.3">
      <c r="A77" s="11">
        <v>999</v>
      </c>
      <c r="B77" s="12">
        <v>80879</v>
      </c>
      <c r="C77" s="12">
        <v>61</v>
      </c>
      <c r="D77" s="13" t="s">
        <v>147</v>
      </c>
      <c r="E77" s="13" t="s">
        <v>14</v>
      </c>
      <c r="F77" s="12">
        <v>3</v>
      </c>
      <c r="G77" s="13" t="s">
        <v>44</v>
      </c>
      <c r="H77" s="13" t="s">
        <v>542</v>
      </c>
      <c r="I77" s="13" t="s">
        <v>31</v>
      </c>
      <c r="J77" s="13"/>
      <c r="K77" s="14">
        <v>0</v>
      </c>
      <c r="N77">
        <f t="shared" si="4"/>
        <v>80879</v>
      </c>
      <c r="O77">
        <f>IF(AND(A77&gt;0,A77&lt;999),IFERROR(VLOOKUP(results5134[[#This Row],[Card]],U16W[],1,FALSE),0),0)</f>
        <v>0</v>
      </c>
      <c r="P77">
        <f t="shared" si="5"/>
        <v>999</v>
      </c>
    </row>
    <row r="78" spans="1:16" x14ac:dyDescent="0.3">
      <c r="A78" s="7">
        <v>999</v>
      </c>
      <c r="B78" s="8">
        <v>76043</v>
      </c>
      <c r="C78" s="8">
        <v>69</v>
      </c>
      <c r="D78" s="9" t="s">
        <v>164</v>
      </c>
      <c r="E78" s="9" t="s">
        <v>47</v>
      </c>
      <c r="F78" s="8">
        <v>3</v>
      </c>
      <c r="G78" s="9" t="s">
        <v>44</v>
      </c>
      <c r="H78" s="9" t="s">
        <v>543</v>
      </c>
      <c r="I78" s="9" t="s">
        <v>31</v>
      </c>
      <c r="J78" s="9"/>
      <c r="K78" s="10">
        <v>0</v>
      </c>
      <c r="N78">
        <f t="shared" si="4"/>
        <v>76043</v>
      </c>
      <c r="O78">
        <f>IF(AND(A78&gt;0,A78&lt;999),IFERROR(VLOOKUP(results5134[[#This Row],[Card]],U16W[],1,FALSE),0),0)</f>
        <v>0</v>
      </c>
      <c r="P78">
        <f t="shared" si="5"/>
        <v>999</v>
      </c>
    </row>
    <row r="79" spans="1:16" x14ac:dyDescent="0.3">
      <c r="A79" s="27">
        <v>999</v>
      </c>
      <c r="B79" s="24">
        <v>78607</v>
      </c>
      <c r="C79" s="24">
        <v>73</v>
      </c>
      <c r="D79" s="25" t="s">
        <v>122</v>
      </c>
      <c r="E79" s="25" t="s">
        <v>20</v>
      </c>
      <c r="F79" s="24">
        <v>2</v>
      </c>
      <c r="G79" s="25" t="s">
        <v>44</v>
      </c>
      <c r="H79" s="25" t="s">
        <v>544</v>
      </c>
      <c r="I79" s="25" t="s">
        <v>31</v>
      </c>
      <c r="J79" s="25"/>
      <c r="K79" s="26">
        <v>0</v>
      </c>
      <c r="N79">
        <f t="shared" si="4"/>
        <v>78607</v>
      </c>
      <c r="O79">
        <f>IF(AND(A79&gt;0,A79&lt;999),IFERROR(VLOOKUP(results5134[[#This Row],[Card]],U16W[],1,FALSE),0),0)</f>
        <v>0</v>
      </c>
      <c r="P79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F57447-1B8A-4589-AFD7-20A04B0EEFC3}">
  <dimension ref="A1:P79"/>
  <sheetViews>
    <sheetView workbookViewId="0">
      <selection activeCell="M14" sqref="M14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N1" s="15" t="s">
        <v>3</v>
      </c>
      <c r="O1" s="15" t="s">
        <v>32</v>
      </c>
      <c r="P1" s="15" t="s">
        <v>8</v>
      </c>
    </row>
    <row r="2" spans="1:16" x14ac:dyDescent="0.3">
      <c r="A2" s="7">
        <v>1</v>
      </c>
      <c r="B2" s="8">
        <v>77458</v>
      </c>
      <c r="C2" s="8">
        <v>9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548</v>
      </c>
      <c r="I2" s="9" t="s">
        <v>549</v>
      </c>
      <c r="J2" s="9" t="s">
        <v>550</v>
      </c>
      <c r="K2" s="10">
        <v>0</v>
      </c>
      <c r="N2">
        <f t="shared" ref="N2:N33" si="0">B2</f>
        <v>77458</v>
      </c>
      <c r="O2">
        <f>IF(AND(A2&gt;0,A2&lt;999),IFERROR(VLOOKUP(results5135[[#This Row],[Card]],U16W[],1,FALSE),0),0)</f>
        <v>77458</v>
      </c>
      <c r="P2">
        <f t="shared" ref="P2:P33" si="1">A2</f>
        <v>1</v>
      </c>
    </row>
    <row r="3" spans="1:16" x14ac:dyDescent="0.3">
      <c r="A3" s="11">
        <v>2</v>
      </c>
      <c r="B3" s="12">
        <v>75089</v>
      </c>
      <c r="C3" s="12">
        <v>4</v>
      </c>
      <c r="D3" s="13" t="s">
        <v>57</v>
      </c>
      <c r="E3" s="13" t="s">
        <v>16</v>
      </c>
      <c r="F3" s="12">
        <v>2</v>
      </c>
      <c r="G3" s="13" t="s">
        <v>44</v>
      </c>
      <c r="H3" s="13" t="s">
        <v>551</v>
      </c>
      <c r="I3" s="13" t="s">
        <v>552</v>
      </c>
      <c r="J3" s="13" t="s">
        <v>553</v>
      </c>
      <c r="K3" s="14">
        <v>12.46</v>
      </c>
      <c r="N3">
        <f t="shared" si="0"/>
        <v>75089</v>
      </c>
      <c r="O3">
        <f>IF(AND(A3&gt;0,A3&lt;999),IFERROR(VLOOKUP(results5135[[#This Row],[Card]],U16W[],1,FALSE),0),0)</f>
        <v>75089</v>
      </c>
      <c r="P3">
        <f t="shared" si="1"/>
        <v>2</v>
      </c>
    </row>
    <row r="4" spans="1:16" x14ac:dyDescent="0.3">
      <c r="A4" s="7">
        <v>3</v>
      </c>
      <c r="B4" s="8">
        <v>74768</v>
      </c>
      <c r="C4" s="8">
        <v>15</v>
      </c>
      <c r="D4" s="9" t="s">
        <v>59</v>
      </c>
      <c r="E4" s="9" t="s">
        <v>14</v>
      </c>
      <c r="F4" s="8">
        <v>2</v>
      </c>
      <c r="G4" s="9" t="s">
        <v>44</v>
      </c>
      <c r="H4" s="9" t="s">
        <v>554</v>
      </c>
      <c r="I4" s="9" t="s">
        <v>555</v>
      </c>
      <c r="J4" s="9" t="s">
        <v>556</v>
      </c>
      <c r="K4" s="10">
        <v>23.11</v>
      </c>
      <c r="N4">
        <f t="shared" si="0"/>
        <v>74768</v>
      </c>
      <c r="O4">
        <f>IF(AND(A4&gt;0,A4&lt;999),IFERROR(VLOOKUP(results5135[[#This Row],[Card]],U16W[],1,FALSE),0),0)</f>
        <v>74768</v>
      </c>
      <c r="P4">
        <f t="shared" si="1"/>
        <v>3</v>
      </c>
    </row>
    <row r="5" spans="1:16" x14ac:dyDescent="0.3">
      <c r="A5" s="11">
        <v>4</v>
      </c>
      <c r="B5" s="12">
        <v>80540</v>
      </c>
      <c r="C5" s="12">
        <v>5</v>
      </c>
      <c r="D5" s="13" t="s">
        <v>175</v>
      </c>
      <c r="E5" s="13" t="s">
        <v>45</v>
      </c>
      <c r="F5" s="12">
        <v>3</v>
      </c>
      <c r="G5" s="13" t="s">
        <v>44</v>
      </c>
      <c r="H5" s="13" t="s">
        <v>554</v>
      </c>
      <c r="I5" s="13" t="s">
        <v>557</v>
      </c>
      <c r="J5" s="13" t="s">
        <v>558</v>
      </c>
      <c r="K5" s="14">
        <v>30.76</v>
      </c>
      <c r="N5">
        <f t="shared" si="0"/>
        <v>80540</v>
      </c>
      <c r="O5">
        <f>IF(AND(A5&gt;0,A5&lt;999),IFERROR(VLOOKUP(results5135[[#This Row],[Card]],U16W[],1,FALSE),0),0)</f>
        <v>80540</v>
      </c>
      <c r="P5">
        <f t="shared" si="1"/>
        <v>4</v>
      </c>
    </row>
    <row r="6" spans="1:16" x14ac:dyDescent="0.3">
      <c r="A6" s="7">
        <v>5</v>
      </c>
      <c r="B6" s="8">
        <v>74583</v>
      </c>
      <c r="C6" s="8">
        <v>3</v>
      </c>
      <c r="D6" s="9" t="s">
        <v>79</v>
      </c>
      <c r="E6" s="9" t="s">
        <v>43</v>
      </c>
      <c r="F6" s="8">
        <v>2</v>
      </c>
      <c r="G6" s="9" t="s">
        <v>44</v>
      </c>
      <c r="H6" s="9" t="s">
        <v>559</v>
      </c>
      <c r="I6" s="9" t="s">
        <v>560</v>
      </c>
      <c r="J6" s="9" t="s">
        <v>561</v>
      </c>
      <c r="K6" s="10">
        <v>38.67</v>
      </c>
      <c r="N6">
        <f t="shared" si="0"/>
        <v>74583</v>
      </c>
      <c r="O6">
        <f>IF(AND(A6&gt;0,A6&lt;999),IFERROR(VLOOKUP(results5135[[#This Row],[Card]],U16W[],1,FALSE),0),0)</f>
        <v>74583</v>
      </c>
      <c r="P6">
        <f t="shared" si="1"/>
        <v>5</v>
      </c>
    </row>
    <row r="7" spans="1:16" x14ac:dyDescent="0.3">
      <c r="A7" s="11">
        <v>6</v>
      </c>
      <c r="B7" s="12">
        <v>74602</v>
      </c>
      <c r="C7" s="12">
        <v>7</v>
      </c>
      <c r="D7" s="13" t="s">
        <v>69</v>
      </c>
      <c r="E7" s="13" t="s">
        <v>22</v>
      </c>
      <c r="F7" s="12">
        <v>2</v>
      </c>
      <c r="G7" s="13" t="s">
        <v>44</v>
      </c>
      <c r="H7" s="13" t="s">
        <v>562</v>
      </c>
      <c r="I7" s="13" t="s">
        <v>563</v>
      </c>
      <c r="J7" s="13" t="s">
        <v>564</v>
      </c>
      <c r="K7" s="14">
        <v>42.79</v>
      </c>
      <c r="N7">
        <f t="shared" si="0"/>
        <v>74602</v>
      </c>
      <c r="O7">
        <f>IF(AND(A7&gt;0,A7&lt;999),IFERROR(VLOOKUP(results5135[[#This Row],[Card]],U16W[],1,FALSE),0),0)</f>
        <v>74602</v>
      </c>
      <c r="P7">
        <f t="shared" si="1"/>
        <v>6</v>
      </c>
    </row>
    <row r="8" spans="1:16" x14ac:dyDescent="0.3">
      <c r="A8" s="7">
        <v>7</v>
      </c>
      <c r="B8" s="8">
        <v>75260</v>
      </c>
      <c r="C8" s="8">
        <v>26</v>
      </c>
      <c r="D8" s="9" t="s">
        <v>64</v>
      </c>
      <c r="E8" s="9" t="s">
        <v>16</v>
      </c>
      <c r="F8" s="8">
        <v>2</v>
      </c>
      <c r="G8" s="9" t="s">
        <v>44</v>
      </c>
      <c r="H8" s="9" t="s">
        <v>565</v>
      </c>
      <c r="I8" s="9" t="s">
        <v>566</v>
      </c>
      <c r="J8" s="9" t="s">
        <v>567</v>
      </c>
      <c r="K8" s="10">
        <v>43.48</v>
      </c>
      <c r="N8">
        <f t="shared" si="0"/>
        <v>75260</v>
      </c>
      <c r="O8">
        <f>IF(AND(A8&gt;0,A8&lt;999),IFERROR(VLOOKUP(results5135[[#This Row],[Card]],U16W[],1,FALSE),0),0)</f>
        <v>75260</v>
      </c>
      <c r="P8">
        <f t="shared" si="1"/>
        <v>7</v>
      </c>
    </row>
    <row r="9" spans="1:16" x14ac:dyDescent="0.3">
      <c r="A9" s="11">
        <v>8</v>
      </c>
      <c r="B9" s="12">
        <v>80548</v>
      </c>
      <c r="C9" s="12">
        <v>6</v>
      </c>
      <c r="D9" s="13" t="s">
        <v>108</v>
      </c>
      <c r="E9" s="13" t="s">
        <v>45</v>
      </c>
      <c r="F9" s="12">
        <v>2</v>
      </c>
      <c r="G9" s="13" t="s">
        <v>44</v>
      </c>
      <c r="H9" s="13" t="s">
        <v>568</v>
      </c>
      <c r="I9" s="13" t="s">
        <v>569</v>
      </c>
      <c r="J9" s="13" t="s">
        <v>570</v>
      </c>
      <c r="K9" s="14">
        <v>46.92</v>
      </c>
      <c r="N9">
        <f t="shared" si="0"/>
        <v>80548</v>
      </c>
      <c r="O9">
        <f>IF(AND(A9&gt;0,A9&lt;999),IFERROR(VLOOKUP(results5135[[#This Row],[Card]],U16W[],1,FALSE),0),0)</f>
        <v>80548</v>
      </c>
      <c r="P9">
        <f t="shared" si="1"/>
        <v>8</v>
      </c>
    </row>
    <row r="10" spans="1:16" x14ac:dyDescent="0.3">
      <c r="A10" s="7">
        <v>9</v>
      </c>
      <c r="B10" s="8">
        <v>80507</v>
      </c>
      <c r="C10" s="8">
        <v>12</v>
      </c>
      <c r="D10" s="9" t="s">
        <v>74</v>
      </c>
      <c r="E10" s="9" t="s">
        <v>75</v>
      </c>
      <c r="F10" s="8">
        <v>3</v>
      </c>
      <c r="G10" s="9" t="s">
        <v>44</v>
      </c>
      <c r="H10" s="9" t="s">
        <v>571</v>
      </c>
      <c r="I10" s="9" t="s">
        <v>218</v>
      </c>
      <c r="J10" s="9" t="s">
        <v>572</v>
      </c>
      <c r="K10" s="10">
        <v>52.93</v>
      </c>
      <c r="N10">
        <f t="shared" si="0"/>
        <v>80507</v>
      </c>
      <c r="O10">
        <f>IF(AND(A10&gt;0,A10&lt;999),IFERROR(VLOOKUP(results5135[[#This Row],[Card]],U16W[],1,FALSE),0),0)</f>
        <v>80507</v>
      </c>
      <c r="P10">
        <f t="shared" si="1"/>
        <v>9</v>
      </c>
    </row>
    <row r="11" spans="1:16" x14ac:dyDescent="0.3">
      <c r="A11" s="11">
        <v>10</v>
      </c>
      <c r="B11" s="12">
        <v>74866</v>
      </c>
      <c r="C11" s="12">
        <v>11</v>
      </c>
      <c r="D11" s="13" t="s">
        <v>109</v>
      </c>
      <c r="E11" s="13" t="s">
        <v>43</v>
      </c>
      <c r="F11" s="12">
        <v>3</v>
      </c>
      <c r="G11" s="13" t="s">
        <v>44</v>
      </c>
      <c r="H11" s="13" t="s">
        <v>573</v>
      </c>
      <c r="I11" s="13" t="s">
        <v>219</v>
      </c>
      <c r="J11" s="13" t="s">
        <v>574</v>
      </c>
      <c r="K11" s="14">
        <v>53.1</v>
      </c>
      <c r="N11">
        <f t="shared" si="0"/>
        <v>74866</v>
      </c>
      <c r="O11">
        <f>IF(AND(A11&gt;0,A11&lt;999),IFERROR(VLOOKUP(results5135[[#This Row],[Card]],U16W[],1,FALSE),0),0)</f>
        <v>74866</v>
      </c>
      <c r="P11">
        <f t="shared" si="1"/>
        <v>10</v>
      </c>
    </row>
    <row r="12" spans="1:16" x14ac:dyDescent="0.3">
      <c r="A12" s="7">
        <v>11</v>
      </c>
      <c r="B12" s="8">
        <v>80848</v>
      </c>
      <c r="C12" s="8">
        <v>22</v>
      </c>
      <c r="D12" s="9" t="s">
        <v>66</v>
      </c>
      <c r="E12" s="9" t="s">
        <v>15</v>
      </c>
      <c r="F12" s="8">
        <v>3</v>
      </c>
      <c r="G12" s="9" t="s">
        <v>44</v>
      </c>
      <c r="H12" s="9" t="s">
        <v>192</v>
      </c>
      <c r="I12" s="9" t="s">
        <v>575</v>
      </c>
      <c r="J12" s="9" t="s">
        <v>576</v>
      </c>
      <c r="K12" s="10">
        <v>55.34</v>
      </c>
      <c r="N12">
        <f t="shared" si="0"/>
        <v>80848</v>
      </c>
      <c r="O12">
        <f>IF(AND(A12&gt;0,A12&lt;999),IFERROR(VLOOKUP(results5135[[#This Row],[Card]],U16W[],1,FALSE),0),0)</f>
        <v>80848</v>
      </c>
      <c r="P12">
        <f t="shared" si="1"/>
        <v>11</v>
      </c>
    </row>
    <row r="13" spans="1:16" x14ac:dyDescent="0.3">
      <c r="A13" s="11">
        <v>12</v>
      </c>
      <c r="B13" s="12">
        <v>75361</v>
      </c>
      <c r="C13" s="12">
        <v>25</v>
      </c>
      <c r="D13" s="13" t="s">
        <v>67</v>
      </c>
      <c r="E13" s="13" t="s">
        <v>43</v>
      </c>
      <c r="F13" s="12">
        <v>2</v>
      </c>
      <c r="G13" s="13" t="s">
        <v>44</v>
      </c>
      <c r="H13" s="13" t="s">
        <v>577</v>
      </c>
      <c r="I13" s="13" t="s">
        <v>578</v>
      </c>
      <c r="J13" s="13" t="s">
        <v>579</v>
      </c>
      <c r="K13" s="14">
        <v>56.46</v>
      </c>
      <c r="N13">
        <f t="shared" si="0"/>
        <v>75361</v>
      </c>
      <c r="O13">
        <f>IF(AND(A13&gt;0,A13&lt;999),IFERROR(VLOOKUP(results5135[[#This Row],[Card]],U16W[],1,FALSE),0),0)</f>
        <v>75361</v>
      </c>
      <c r="P13">
        <f t="shared" si="1"/>
        <v>12</v>
      </c>
    </row>
    <row r="14" spans="1:16" x14ac:dyDescent="0.3">
      <c r="A14" s="7">
        <v>13</v>
      </c>
      <c r="B14" s="8">
        <v>78814</v>
      </c>
      <c r="C14" s="8">
        <v>78</v>
      </c>
      <c r="D14" s="9" t="s">
        <v>73</v>
      </c>
      <c r="E14" s="9" t="s">
        <v>17</v>
      </c>
      <c r="F14" s="8">
        <v>3</v>
      </c>
      <c r="G14" s="9" t="s">
        <v>44</v>
      </c>
      <c r="H14" s="9" t="s">
        <v>580</v>
      </c>
      <c r="I14" s="9" t="s">
        <v>581</v>
      </c>
      <c r="J14" s="9" t="s">
        <v>582</v>
      </c>
      <c r="K14" s="10">
        <v>56.63</v>
      </c>
      <c r="N14">
        <f t="shared" si="0"/>
        <v>78814</v>
      </c>
      <c r="O14">
        <f>IF(AND(A14&gt;0,A14&lt;999),IFERROR(VLOOKUP(results5135[[#This Row],[Card]],U16W[],1,FALSE),0),0)</f>
        <v>78814</v>
      </c>
      <c r="P14">
        <f t="shared" si="1"/>
        <v>13</v>
      </c>
    </row>
    <row r="15" spans="1:16" x14ac:dyDescent="0.3">
      <c r="A15" s="11">
        <v>14</v>
      </c>
      <c r="B15" s="12">
        <v>81176</v>
      </c>
      <c r="C15" s="12">
        <v>70</v>
      </c>
      <c r="D15" s="13" t="s">
        <v>71</v>
      </c>
      <c r="E15" s="13" t="s">
        <v>16</v>
      </c>
      <c r="F15" s="12">
        <v>3</v>
      </c>
      <c r="G15" s="13" t="s">
        <v>44</v>
      </c>
      <c r="H15" s="13" t="s">
        <v>583</v>
      </c>
      <c r="I15" s="13" t="s">
        <v>584</v>
      </c>
      <c r="J15" s="13" t="s">
        <v>585</v>
      </c>
      <c r="K15" s="14">
        <v>58.69</v>
      </c>
      <c r="N15">
        <f t="shared" si="0"/>
        <v>81176</v>
      </c>
      <c r="O15">
        <f>IF(AND(A15&gt;0,A15&lt;999),IFERROR(VLOOKUP(results5135[[#This Row],[Card]],U16W[],1,FALSE),0),0)</f>
        <v>81176</v>
      </c>
      <c r="P15">
        <f t="shared" si="1"/>
        <v>14</v>
      </c>
    </row>
    <row r="16" spans="1:16" x14ac:dyDescent="0.3">
      <c r="A16" s="7">
        <v>15</v>
      </c>
      <c r="B16" s="8">
        <v>80845</v>
      </c>
      <c r="C16" s="8">
        <v>16</v>
      </c>
      <c r="D16" s="9" t="s">
        <v>77</v>
      </c>
      <c r="E16" s="9" t="s">
        <v>15</v>
      </c>
      <c r="F16" s="8">
        <v>3</v>
      </c>
      <c r="G16" s="9" t="s">
        <v>44</v>
      </c>
      <c r="H16" s="9" t="s">
        <v>586</v>
      </c>
      <c r="I16" s="9" t="s">
        <v>587</v>
      </c>
      <c r="J16" s="9" t="s">
        <v>588</v>
      </c>
      <c r="K16" s="10">
        <v>62.64</v>
      </c>
      <c r="N16">
        <f t="shared" si="0"/>
        <v>80845</v>
      </c>
      <c r="O16">
        <f>IF(AND(A16&gt;0,A16&lt;999),IFERROR(VLOOKUP(results5135[[#This Row],[Card]],U16W[],1,FALSE),0),0)</f>
        <v>80845</v>
      </c>
      <c r="P16">
        <f t="shared" si="1"/>
        <v>15</v>
      </c>
    </row>
    <row r="17" spans="1:16" x14ac:dyDescent="0.3">
      <c r="A17" s="11">
        <v>16</v>
      </c>
      <c r="B17" s="12">
        <v>80905</v>
      </c>
      <c r="C17" s="12">
        <v>21</v>
      </c>
      <c r="D17" s="13" t="s">
        <v>62</v>
      </c>
      <c r="E17" s="13" t="s">
        <v>16</v>
      </c>
      <c r="F17" s="12">
        <v>3</v>
      </c>
      <c r="G17" s="13" t="s">
        <v>44</v>
      </c>
      <c r="H17" s="13" t="s">
        <v>589</v>
      </c>
      <c r="I17" s="13" t="s">
        <v>590</v>
      </c>
      <c r="J17" s="13" t="s">
        <v>591</v>
      </c>
      <c r="K17" s="14">
        <v>63.5</v>
      </c>
      <c r="N17">
        <f t="shared" si="0"/>
        <v>80905</v>
      </c>
      <c r="O17">
        <f>IF(AND(A17&gt;0,A17&lt;999),IFERROR(VLOOKUP(results5135[[#This Row],[Card]],U16W[],1,FALSE),0),0)</f>
        <v>80905</v>
      </c>
      <c r="P17">
        <f t="shared" si="1"/>
        <v>16</v>
      </c>
    </row>
    <row r="18" spans="1:16" x14ac:dyDescent="0.3">
      <c r="A18" s="7">
        <v>17</v>
      </c>
      <c r="B18" s="8">
        <v>81556</v>
      </c>
      <c r="C18" s="8">
        <v>74</v>
      </c>
      <c r="D18" s="9" t="s">
        <v>179</v>
      </c>
      <c r="E18" s="9" t="s">
        <v>19</v>
      </c>
      <c r="F18" s="8">
        <v>3</v>
      </c>
      <c r="G18" s="9" t="s">
        <v>44</v>
      </c>
      <c r="H18" s="9" t="s">
        <v>209</v>
      </c>
      <c r="I18" s="9" t="s">
        <v>592</v>
      </c>
      <c r="J18" s="9" t="s">
        <v>593</v>
      </c>
      <c r="K18" s="10">
        <v>69.17</v>
      </c>
      <c r="N18">
        <f t="shared" si="0"/>
        <v>81556</v>
      </c>
      <c r="O18">
        <f>IF(AND(A18&gt;0,A18&lt;999),IFERROR(VLOOKUP(results5135[[#This Row],[Card]],U16W[],1,FALSE),0),0)</f>
        <v>81556</v>
      </c>
      <c r="P18">
        <f t="shared" si="1"/>
        <v>17</v>
      </c>
    </row>
    <row r="19" spans="1:16" x14ac:dyDescent="0.3">
      <c r="A19" s="11">
        <v>18</v>
      </c>
      <c r="B19" s="12">
        <v>80966</v>
      </c>
      <c r="C19" s="12">
        <v>23</v>
      </c>
      <c r="D19" s="13" t="s">
        <v>89</v>
      </c>
      <c r="E19" s="13" t="s">
        <v>19</v>
      </c>
      <c r="F19" s="12">
        <v>3</v>
      </c>
      <c r="G19" s="13" t="s">
        <v>44</v>
      </c>
      <c r="H19" s="13" t="s">
        <v>594</v>
      </c>
      <c r="I19" s="13" t="s">
        <v>595</v>
      </c>
      <c r="J19" s="13" t="s">
        <v>596</v>
      </c>
      <c r="K19" s="14">
        <v>71.41</v>
      </c>
      <c r="N19">
        <f t="shared" si="0"/>
        <v>80966</v>
      </c>
      <c r="O19">
        <f>IF(AND(A19&gt;0,A19&lt;999),IFERROR(VLOOKUP(results5135[[#This Row],[Card]],U16W[],1,FALSE),0),0)</f>
        <v>80966</v>
      </c>
      <c r="P19">
        <f t="shared" si="1"/>
        <v>18</v>
      </c>
    </row>
    <row r="20" spans="1:16" x14ac:dyDescent="0.3">
      <c r="A20" s="7">
        <v>19</v>
      </c>
      <c r="B20" s="8">
        <v>81174</v>
      </c>
      <c r="C20" s="8">
        <v>13</v>
      </c>
      <c r="D20" s="9" t="s">
        <v>106</v>
      </c>
      <c r="E20" s="9" t="s">
        <v>16</v>
      </c>
      <c r="F20" s="8">
        <v>3</v>
      </c>
      <c r="G20" s="9" t="s">
        <v>44</v>
      </c>
      <c r="H20" s="9" t="s">
        <v>597</v>
      </c>
      <c r="I20" s="9" t="s">
        <v>598</v>
      </c>
      <c r="J20" s="9" t="s">
        <v>599</v>
      </c>
      <c r="K20" s="10">
        <v>78.63</v>
      </c>
      <c r="N20">
        <f t="shared" si="0"/>
        <v>81174</v>
      </c>
      <c r="O20">
        <f>IF(AND(A20&gt;0,A20&lt;999),IFERROR(VLOOKUP(results5135[[#This Row],[Card]],U16W[],1,FALSE),0),0)</f>
        <v>81174</v>
      </c>
      <c r="P20">
        <f t="shared" si="1"/>
        <v>19</v>
      </c>
    </row>
    <row r="21" spans="1:16" x14ac:dyDescent="0.3">
      <c r="A21" s="11">
        <v>20</v>
      </c>
      <c r="B21" s="12">
        <v>70311</v>
      </c>
      <c r="C21" s="12">
        <v>1</v>
      </c>
      <c r="D21" s="13" t="s">
        <v>91</v>
      </c>
      <c r="E21" s="13" t="s">
        <v>52</v>
      </c>
      <c r="F21" s="12">
        <v>3</v>
      </c>
      <c r="G21" s="13" t="s">
        <v>44</v>
      </c>
      <c r="H21" s="13" t="s">
        <v>600</v>
      </c>
      <c r="I21" s="13" t="s">
        <v>318</v>
      </c>
      <c r="J21" s="13" t="s">
        <v>601</v>
      </c>
      <c r="K21" s="14">
        <v>80.52</v>
      </c>
      <c r="N21">
        <f t="shared" si="0"/>
        <v>70311</v>
      </c>
      <c r="O21">
        <f>IF(AND(A21&gt;0,A21&lt;999),IFERROR(VLOOKUP(results5135[[#This Row],[Card]],U16W[],1,FALSE),0),0)</f>
        <v>70311</v>
      </c>
      <c r="P21">
        <f t="shared" si="1"/>
        <v>20</v>
      </c>
    </row>
    <row r="22" spans="1:16" x14ac:dyDescent="0.3">
      <c r="A22" s="7">
        <v>21</v>
      </c>
      <c r="B22" s="8">
        <v>75524</v>
      </c>
      <c r="C22" s="8">
        <v>28</v>
      </c>
      <c r="D22" s="9" t="s">
        <v>160</v>
      </c>
      <c r="E22" s="9" t="s">
        <v>16</v>
      </c>
      <c r="F22" s="8">
        <v>2</v>
      </c>
      <c r="G22" s="9" t="s">
        <v>44</v>
      </c>
      <c r="H22" s="9" t="s">
        <v>602</v>
      </c>
      <c r="I22" s="9" t="s">
        <v>603</v>
      </c>
      <c r="J22" s="9" t="s">
        <v>604</v>
      </c>
      <c r="K22" s="10">
        <v>81.37</v>
      </c>
      <c r="N22">
        <f t="shared" si="0"/>
        <v>75524</v>
      </c>
      <c r="O22">
        <f>IF(AND(A22&gt;0,A22&lt;999),IFERROR(VLOOKUP(results5135[[#This Row],[Card]],U16W[],1,FALSE),0),0)</f>
        <v>75524</v>
      </c>
      <c r="P22">
        <f t="shared" si="1"/>
        <v>21</v>
      </c>
    </row>
    <row r="23" spans="1:16" x14ac:dyDescent="0.3">
      <c r="A23" s="11">
        <v>22</v>
      </c>
      <c r="B23" s="12">
        <v>80543</v>
      </c>
      <c r="C23" s="12">
        <v>2</v>
      </c>
      <c r="D23" s="13" t="s">
        <v>113</v>
      </c>
      <c r="E23" s="13" t="s">
        <v>45</v>
      </c>
      <c r="F23" s="12">
        <v>2</v>
      </c>
      <c r="G23" s="13" t="s">
        <v>44</v>
      </c>
      <c r="H23" s="13" t="s">
        <v>605</v>
      </c>
      <c r="I23" s="13" t="s">
        <v>606</v>
      </c>
      <c r="J23" s="13" t="s">
        <v>607</v>
      </c>
      <c r="K23" s="14">
        <v>84.55</v>
      </c>
      <c r="N23">
        <f t="shared" si="0"/>
        <v>80543</v>
      </c>
      <c r="O23">
        <f>IF(AND(A23&gt;0,A23&lt;999),IFERROR(VLOOKUP(results5135[[#This Row],[Card]],U16W[],1,FALSE),0),0)</f>
        <v>80543</v>
      </c>
      <c r="P23">
        <f t="shared" si="1"/>
        <v>22</v>
      </c>
    </row>
    <row r="24" spans="1:16" x14ac:dyDescent="0.3">
      <c r="A24" s="7">
        <v>23</v>
      </c>
      <c r="B24" s="8">
        <v>77192</v>
      </c>
      <c r="C24" s="8">
        <v>29</v>
      </c>
      <c r="D24" s="9" t="s">
        <v>97</v>
      </c>
      <c r="E24" s="9" t="s">
        <v>20</v>
      </c>
      <c r="F24" s="8">
        <v>2</v>
      </c>
      <c r="G24" s="9" t="s">
        <v>44</v>
      </c>
      <c r="H24" s="9" t="s">
        <v>608</v>
      </c>
      <c r="I24" s="9" t="s">
        <v>609</v>
      </c>
      <c r="J24" s="9" t="s">
        <v>610</v>
      </c>
      <c r="K24" s="10">
        <v>84.64</v>
      </c>
      <c r="N24">
        <f t="shared" si="0"/>
        <v>77192</v>
      </c>
      <c r="O24">
        <f>IF(AND(A24&gt;0,A24&lt;999),IFERROR(VLOOKUP(results5135[[#This Row],[Card]],U16W[],1,FALSE),0),0)</f>
        <v>77192</v>
      </c>
      <c r="P24">
        <f t="shared" si="1"/>
        <v>23</v>
      </c>
    </row>
    <row r="25" spans="1:16" x14ac:dyDescent="0.3">
      <c r="A25" s="11">
        <v>24</v>
      </c>
      <c r="B25" s="12">
        <v>76810</v>
      </c>
      <c r="C25" s="12">
        <v>35</v>
      </c>
      <c r="D25" s="13" t="s">
        <v>114</v>
      </c>
      <c r="E25" s="13" t="s">
        <v>28</v>
      </c>
      <c r="F25" s="12">
        <v>2</v>
      </c>
      <c r="G25" s="13" t="s">
        <v>44</v>
      </c>
      <c r="H25" s="13" t="s">
        <v>611</v>
      </c>
      <c r="I25" s="13" t="s">
        <v>612</v>
      </c>
      <c r="J25" s="13" t="s">
        <v>613</v>
      </c>
      <c r="K25" s="14">
        <v>84.73</v>
      </c>
      <c r="N25">
        <f t="shared" si="0"/>
        <v>76810</v>
      </c>
      <c r="O25">
        <f>IF(AND(A25&gt;0,A25&lt;999),IFERROR(VLOOKUP(results5135[[#This Row],[Card]],U16W[],1,FALSE),0),0)</f>
        <v>76810</v>
      </c>
      <c r="P25">
        <f t="shared" si="1"/>
        <v>24</v>
      </c>
    </row>
    <row r="26" spans="1:16" x14ac:dyDescent="0.3">
      <c r="A26" s="7">
        <v>25</v>
      </c>
      <c r="B26" s="8">
        <v>82058</v>
      </c>
      <c r="C26" s="8">
        <v>24</v>
      </c>
      <c r="D26" s="9" t="s">
        <v>83</v>
      </c>
      <c r="E26" s="9" t="s">
        <v>14</v>
      </c>
      <c r="F26" s="8">
        <v>3</v>
      </c>
      <c r="G26" s="9" t="s">
        <v>44</v>
      </c>
      <c r="H26" s="9" t="s">
        <v>614</v>
      </c>
      <c r="I26" s="9" t="s">
        <v>615</v>
      </c>
      <c r="J26" s="9" t="s">
        <v>616</v>
      </c>
      <c r="K26" s="10">
        <v>90.14</v>
      </c>
      <c r="N26">
        <f t="shared" si="0"/>
        <v>82058</v>
      </c>
      <c r="O26">
        <f>IF(AND(A26&gt;0,A26&lt;999),IFERROR(VLOOKUP(results5135[[#This Row],[Card]],U16W[],1,FALSE),0),0)</f>
        <v>82058</v>
      </c>
      <c r="P26">
        <f t="shared" si="1"/>
        <v>25</v>
      </c>
    </row>
    <row r="27" spans="1:16" x14ac:dyDescent="0.3">
      <c r="A27" s="11">
        <v>26</v>
      </c>
      <c r="B27" s="12">
        <v>80880</v>
      </c>
      <c r="C27" s="12">
        <v>32</v>
      </c>
      <c r="D27" s="13" t="s">
        <v>101</v>
      </c>
      <c r="E27" s="13" t="s">
        <v>14</v>
      </c>
      <c r="F27" s="12">
        <v>3</v>
      </c>
      <c r="G27" s="13" t="s">
        <v>44</v>
      </c>
      <c r="H27" s="13" t="s">
        <v>617</v>
      </c>
      <c r="I27" s="13" t="s">
        <v>618</v>
      </c>
      <c r="J27" s="13" t="s">
        <v>619</v>
      </c>
      <c r="K27" s="14">
        <v>92.63</v>
      </c>
      <c r="N27">
        <f t="shared" si="0"/>
        <v>80880</v>
      </c>
      <c r="O27">
        <f>IF(AND(A27&gt;0,A27&lt;999),IFERROR(VLOOKUP(results5135[[#This Row],[Card]],U16W[],1,FALSE),0),0)</f>
        <v>80880</v>
      </c>
      <c r="P27">
        <f t="shared" si="1"/>
        <v>26</v>
      </c>
    </row>
    <row r="28" spans="1:16" x14ac:dyDescent="0.3">
      <c r="A28" s="7">
        <v>27</v>
      </c>
      <c r="B28" s="8">
        <v>78558</v>
      </c>
      <c r="C28" s="8">
        <v>39</v>
      </c>
      <c r="D28" s="9" t="s">
        <v>103</v>
      </c>
      <c r="E28" s="9" t="s">
        <v>14</v>
      </c>
      <c r="F28" s="8">
        <v>2</v>
      </c>
      <c r="G28" s="9" t="s">
        <v>44</v>
      </c>
      <c r="H28" s="9" t="s">
        <v>620</v>
      </c>
      <c r="I28" s="9" t="s">
        <v>621</v>
      </c>
      <c r="J28" s="9" t="s">
        <v>622</v>
      </c>
      <c r="K28" s="10">
        <v>93.75</v>
      </c>
      <c r="N28">
        <f t="shared" si="0"/>
        <v>78558</v>
      </c>
      <c r="O28">
        <f>IF(AND(A28&gt;0,A28&lt;999),IFERROR(VLOOKUP(results5135[[#This Row],[Card]],U16W[],1,FALSE),0),0)</f>
        <v>78558</v>
      </c>
      <c r="P28">
        <f t="shared" si="1"/>
        <v>27</v>
      </c>
    </row>
    <row r="29" spans="1:16" x14ac:dyDescent="0.3">
      <c r="A29" s="11">
        <v>28</v>
      </c>
      <c r="B29" s="12">
        <v>77469</v>
      </c>
      <c r="C29" s="12">
        <v>36</v>
      </c>
      <c r="D29" s="13" t="s">
        <v>92</v>
      </c>
      <c r="E29" s="13" t="s">
        <v>17</v>
      </c>
      <c r="F29" s="12">
        <v>2</v>
      </c>
      <c r="G29" s="13" t="s">
        <v>44</v>
      </c>
      <c r="H29" s="13" t="s">
        <v>623</v>
      </c>
      <c r="I29" s="13" t="s">
        <v>281</v>
      </c>
      <c r="J29" s="13" t="s">
        <v>624</v>
      </c>
      <c r="K29" s="14">
        <v>99.76</v>
      </c>
      <c r="N29">
        <f t="shared" si="0"/>
        <v>77469</v>
      </c>
      <c r="O29">
        <f>IF(AND(A29&gt;0,A29&lt;999),IFERROR(VLOOKUP(results5135[[#This Row],[Card]],U16W[],1,FALSE),0),0)</f>
        <v>77469</v>
      </c>
      <c r="P29">
        <f t="shared" si="1"/>
        <v>28</v>
      </c>
    </row>
    <row r="30" spans="1:16" x14ac:dyDescent="0.3">
      <c r="A30" s="7">
        <v>29</v>
      </c>
      <c r="B30" s="8">
        <v>80889</v>
      </c>
      <c r="C30" s="8">
        <v>41</v>
      </c>
      <c r="D30" s="9" t="s">
        <v>139</v>
      </c>
      <c r="E30" s="9" t="s">
        <v>17</v>
      </c>
      <c r="F30" s="8">
        <v>3</v>
      </c>
      <c r="G30" s="9" t="s">
        <v>44</v>
      </c>
      <c r="H30" s="9" t="s">
        <v>625</v>
      </c>
      <c r="I30" s="9" t="s">
        <v>626</v>
      </c>
      <c r="J30" s="9" t="s">
        <v>266</v>
      </c>
      <c r="K30" s="10">
        <v>102.08</v>
      </c>
      <c r="N30">
        <f t="shared" si="0"/>
        <v>80889</v>
      </c>
      <c r="O30">
        <f>IF(AND(A30&gt;0,A30&lt;999),IFERROR(VLOOKUP(results5135[[#This Row],[Card]],U16W[],1,FALSE),0),0)</f>
        <v>80889</v>
      </c>
      <c r="P30">
        <f t="shared" si="1"/>
        <v>29</v>
      </c>
    </row>
    <row r="31" spans="1:16" x14ac:dyDescent="0.3">
      <c r="A31" s="11">
        <v>30</v>
      </c>
      <c r="B31" s="12">
        <v>77254</v>
      </c>
      <c r="C31" s="12">
        <v>72</v>
      </c>
      <c r="D31" s="13" t="s">
        <v>158</v>
      </c>
      <c r="E31" s="13" t="s">
        <v>50</v>
      </c>
      <c r="F31" s="12">
        <v>2</v>
      </c>
      <c r="G31" s="13" t="s">
        <v>44</v>
      </c>
      <c r="H31" s="13" t="s">
        <v>627</v>
      </c>
      <c r="I31" s="13" t="s">
        <v>628</v>
      </c>
      <c r="J31" s="13" t="s">
        <v>289</v>
      </c>
      <c r="K31" s="14">
        <v>120.56</v>
      </c>
      <c r="N31">
        <f t="shared" si="0"/>
        <v>77254</v>
      </c>
      <c r="O31">
        <f>IF(AND(A31&gt;0,A31&lt;999),IFERROR(VLOOKUP(results5135[[#This Row],[Card]],U16W[],1,FALSE),0),0)</f>
        <v>77254</v>
      </c>
      <c r="P31">
        <f t="shared" si="1"/>
        <v>30</v>
      </c>
    </row>
    <row r="32" spans="1:16" x14ac:dyDescent="0.3">
      <c r="A32" s="7">
        <v>31</v>
      </c>
      <c r="B32" s="8">
        <v>81195</v>
      </c>
      <c r="C32" s="8">
        <v>53</v>
      </c>
      <c r="D32" s="9" t="s">
        <v>176</v>
      </c>
      <c r="E32" s="9" t="s">
        <v>17</v>
      </c>
      <c r="F32" s="8">
        <v>3</v>
      </c>
      <c r="G32" s="9" t="s">
        <v>44</v>
      </c>
      <c r="H32" s="9" t="s">
        <v>262</v>
      </c>
      <c r="I32" s="9" t="s">
        <v>377</v>
      </c>
      <c r="J32" s="9" t="s">
        <v>629</v>
      </c>
      <c r="K32" s="10">
        <v>120.82</v>
      </c>
      <c r="N32">
        <f t="shared" si="0"/>
        <v>81195</v>
      </c>
      <c r="O32">
        <f>IF(AND(A32&gt;0,A32&lt;999),IFERROR(VLOOKUP(results5135[[#This Row],[Card]],U16W[],1,FALSE),0),0)</f>
        <v>81195</v>
      </c>
      <c r="P32">
        <f t="shared" si="1"/>
        <v>31</v>
      </c>
    </row>
    <row r="33" spans="1:16" x14ac:dyDescent="0.3">
      <c r="A33" s="11">
        <v>32</v>
      </c>
      <c r="B33" s="12">
        <v>78412</v>
      </c>
      <c r="C33" s="12">
        <v>40</v>
      </c>
      <c r="D33" s="13" t="s">
        <v>126</v>
      </c>
      <c r="E33" s="13" t="s">
        <v>28</v>
      </c>
      <c r="F33" s="12">
        <v>3</v>
      </c>
      <c r="G33" s="13" t="s">
        <v>44</v>
      </c>
      <c r="H33" s="13" t="s">
        <v>630</v>
      </c>
      <c r="I33" s="13" t="s">
        <v>631</v>
      </c>
      <c r="J33" s="13" t="s">
        <v>632</v>
      </c>
      <c r="K33" s="14">
        <v>126.66</v>
      </c>
      <c r="N33">
        <f t="shared" si="0"/>
        <v>78412</v>
      </c>
      <c r="O33">
        <f>IF(AND(A33&gt;0,A33&lt;999),IFERROR(VLOOKUP(results5135[[#This Row],[Card]],U16W[],1,FALSE),0),0)</f>
        <v>78412</v>
      </c>
      <c r="P33">
        <f t="shared" si="1"/>
        <v>32</v>
      </c>
    </row>
    <row r="34" spans="1:16" x14ac:dyDescent="0.3">
      <c r="A34" s="7">
        <v>33</v>
      </c>
      <c r="B34" s="8">
        <v>80959</v>
      </c>
      <c r="C34" s="8">
        <v>38</v>
      </c>
      <c r="D34" s="9" t="s">
        <v>130</v>
      </c>
      <c r="E34" s="9" t="s">
        <v>19</v>
      </c>
      <c r="F34" s="8">
        <v>3</v>
      </c>
      <c r="G34" s="9" t="s">
        <v>44</v>
      </c>
      <c r="H34" s="9" t="s">
        <v>35</v>
      </c>
      <c r="I34" s="9" t="s">
        <v>633</v>
      </c>
      <c r="J34" s="9" t="s">
        <v>634</v>
      </c>
      <c r="K34" s="10">
        <v>128.46</v>
      </c>
      <c r="N34">
        <f t="shared" ref="N34:N65" si="2">B34</f>
        <v>80959</v>
      </c>
      <c r="O34">
        <f>IF(AND(A34&gt;0,A34&lt;999),IFERROR(VLOOKUP(results5135[[#This Row],[Card]],U16W[],1,FALSE),0),0)</f>
        <v>80959</v>
      </c>
      <c r="P34">
        <f t="shared" ref="P34:P65" si="3">A34</f>
        <v>33</v>
      </c>
    </row>
    <row r="35" spans="1:16" x14ac:dyDescent="0.3">
      <c r="A35" s="11">
        <v>34</v>
      </c>
      <c r="B35" s="12">
        <v>80504</v>
      </c>
      <c r="C35" s="12">
        <v>20</v>
      </c>
      <c r="D35" s="13" t="s">
        <v>156</v>
      </c>
      <c r="E35" s="13" t="s">
        <v>75</v>
      </c>
      <c r="F35" s="12">
        <v>3</v>
      </c>
      <c r="G35" s="13" t="s">
        <v>44</v>
      </c>
      <c r="H35" s="13" t="s">
        <v>635</v>
      </c>
      <c r="I35" s="13" t="s">
        <v>636</v>
      </c>
      <c r="J35" s="13" t="s">
        <v>637</v>
      </c>
      <c r="K35" s="14">
        <v>129.41</v>
      </c>
      <c r="N35">
        <f t="shared" si="2"/>
        <v>80504</v>
      </c>
      <c r="O35">
        <f>IF(AND(A35&gt;0,A35&lt;999),IFERROR(VLOOKUP(results5135[[#This Row],[Card]],U16W[],1,FALSE),0),0)</f>
        <v>80504</v>
      </c>
      <c r="P35">
        <f t="shared" si="3"/>
        <v>34</v>
      </c>
    </row>
    <row r="36" spans="1:16" x14ac:dyDescent="0.3">
      <c r="A36" s="7">
        <v>35</v>
      </c>
      <c r="B36" s="8">
        <v>80983</v>
      </c>
      <c r="C36" s="8">
        <v>37</v>
      </c>
      <c r="D36" s="9" t="s">
        <v>99</v>
      </c>
      <c r="E36" s="9" t="s">
        <v>19</v>
      </c>
      <c r="F36" s="8">
        <v>3</v>
      </c>
      <c r="G36" s="9" t="s">
        <v>44</v>
      </c>
      <c r="H36" s="9" t="s">
        <v>638</v>
      </c>
      <c r="I36" s="9" t="s">
        <v>639</v>
      </c>
      <c r="J36" s="9" t="s">
        <v>640</v>
      </c>
      <c r="K36" s="10">
        <v>129.5</v>
      </c>
      <c r="N36">
        <f t="shared" si="2"/>
        <v>80983</v>
      </c>
      <c r="O36">
        <f>IF(AND(A36&gt;0,A36&lt;999),IFERROR(VLOOKUP(results5135[[#This Row],[Card]],U16W[],1,FALSE),0),0)</f>
        <v>80983</v>
      </c>
      <c r="P36">
        <f t="shared" si="3"/>
        <v>35</v>
      </c>
    </row>
    <row r="37" spans="1:16" x14ac:dyDescent="0.3">
      <c r="A37" s="11">
        <v>36</v>
      </c>
      <c r="B37" s="12">
        <v>88141</v>
      </c>
      <c r="C37" s="12">
        <v>43</v>
      </c>
      <c r="D37" s="13" t="s">
        <v>150</v>
      </c>
      <c r="E37" s="13" t="s">
        <v>14</v>
      </c>
      <c r="F37" s="12">
        <v>3</v>
      </c>
      <c r="G37" s="13" t="s">
        <v>44</v>
      </c>
      <c r="H37" s="13" t="s">
        <v>641</v>
      </c>
      <c r="I37" s="13" t="s">
        <v>642</v>
      </c>
      <c r="J37" s="13" t="s">
        <v>643</v>
      </c>
      <c r="K37" s="14">
        <v>130.01</v>
      </c>
      <c r="N37">
        <f t="shared" si="2"/>
        <v>88141</v>
      </c>
      <c r="O37">
        <f>IF(AND(A37&gt;0,A37&lt;999),IFERROR(VLOOKUP(results5135[[#This Row],[Card]],U16W[],1,FALSE),0),0)</f>
        <v>88141</v>
      </c>
      <c r="P37">
        <f t="shared" si="3"/>
        <v>36</v>
      </c>
    </row>
    <row r="38" spans="1:16" x14ac:dyDescent="0.3">
      <c r="A38" s="7">
        <v>37</v>
      </c>
      <c r="B38" s="8">
        <v>80972</v>
      </c>
      <c r="C38" s="8">
        <v>51</v>
      </c>
      <c r="D38" s="9" t="s">
        <v>111</v>
      </c>
      <c r="E38" s="9" t="s">
        <v>19</v>
      </c>
      <c r="F38" s="8">
        <v>3</v>
      </c>
      <c r="G38" s="9" t="s">
        <v>44</v>
      </c>
      <c r="H38" s="9" t="s">
        <v>644</v>
      </c>
      <c r="I38" s="9" t="s">
        <v>645</v>
      </c>
      <c r="J38" s="9" t="s">
        <v>646</v>
      </c>
      <c r="K38" s="10">
        <v>132.41999999999999</v>
      </c>
      <c r="N38">
        <f t="shared" si="2"/>
        <v>80972</v>
      </c>
      <c r="O38">
        <f>IF(AND(A38&gt;0,A38&lt;999),IFERROR(VLOOKUP(results5135[[#This Row],[Card]],U16W[],1,FALSE),0),0)</f>
        <v>80972</v>
      </c>
      <c r="P38">
        <f t="shared" si="3"/>
        <v>37</v>
      </c>
    </row>
    <row r="39" spans="1:16" x14ac:dyDescent="0.3">
      <c r="A39" s="11">
        <v>38</v>
      </c>
      <c r="B39" s="12">
        <v>77393</v>
      </c>
      <c r="C39" s="12">
        <v>30</v>
      </c>
      <c r="D39" s="13" t="s">
        <v>94</v>
      </c>
      <c r="E39" s="13" t="s">
        <v>20</v>
      </c>
      <c r="F39" s="12">
        <v>2</v>
      </c>
      <c r="G39" s="13" t="s">
        <v>44</v>
      </c>
      <c r="H39" s="13" t="s">
        <v>647</v>
      </c>
      <c r="I39" s="13" t="s">
        <v>648</v>
      </c>
      <c r="J39" s="13" t="s">
        <v>649</v>
      </c>
      <c r="K39" s="14">
        <v>133.19</v>
      </c>
      <c r="N39">
        <f t="shared" si="2"/>
        <v>77393</v>
      </c>
      <c r="O39">
        <f>IF(AND(A39&gt;0,A39&lt;999),IFERROR(VLOOKUP(results5135[[#This Row],[Card]],U16W[],1,FALSE),0),0)</f>
        <v>77393</v>
      </c>
      <c r="P39">
        <f t="shared" si="3"/>
        <v>38</v>
      </c>
    </row>
    <row r="40" spans="1:16" x14ac:dyDescent="0.3">
      <c r="A40" s="7">
        <v>39</v>
      </c>
      <c r="B40" s="8">
        <v>82165</v>
      </c>
      <c r="C40" s="8">
        <v>14</v>
      </c>
      <c r="D40" s="9" t="s">
        <v>123</v>
      </c>
      <c r="E40" s="9" t="s">
        <v>49</v>
      </c>
      <c r="F40" s="8">
        <v>3</v>
      </c>
      <c r="G40" s="9" t="s">
        <v>44</v>
      </c>
      <c r="H40" s="9" t="s">
        <v>650</v>
      </c>
      <c r="I40" s="9" t="s">
        <v>651</v>
      </c>
      <c r="J40" s="9" t="s">
        <v>652</v>
      </c>
      <c r="K40" s="10">
        <v>135.08000000000001</v>
      </c>
      <c r="N40">
        <f t="shared" si="2"/>
        <v>82165</v>
      </c>
      <c r="O40">
        <f>IF(AND(A40&gt;0,A40&lt;999),IFERROR(VLOOKUP(results5135[[#This Row],[Card]],U16W[],1,FALSE),0),0)</f>
        <v>82165</v>
      </c>
      <c r="P40">
        <f t="shared" si="3"/>
        <v>39</v>
      </c>
    </row>
    <row r="41" spans="1:16" x14ac:dyDescent="0.3">
      <c r="A41" s="11">
        <v>40</v>
      </c>
      <c r="B41" s="12">
        <v>85769</v>
      </c>
      <c r="C41" s="12">
        <v>44</v>
      </c>
      <c r="D41" s="13" t="s">
        <v>135</v>
      </c>
      <c r="E41" s="13" t="s">
        <v>14</v>
      </c>
      <c r="F41" s="12">
        <v>2</v>
      </c>
      <c r="G41" s="13" t="s">
        <v>44</v>
      </c>
      <c r="H41" s="13" t="s">
        <v>653</v>
      </c>
      <c r="I41" s="13" t="s">
        <v>654</v>
      </c>
      <c r="J41" s="13" t="s">
        <v>655</v>
      </c>
      <c r="K41" s="14">
        <v>135.77000000000001</v>
      </c>
      <c r="N41">
        <f t="shared" si="2"/>
        <v>85769</v>
      </c>
      <c r="O41">
        <f>IF(AND(A41&gt;0,A41&lt;999),IFERROR(VLOOKUP(results5135[[#This Row],[Card]],U16W[],1,FALSE),0),0)</f>
        <v>85769</v>
      </c>
      <c r="P41">
        <f t="shared" si="3"/>
        <v>40</v>
      </c>
    </row>
    <row r="42" spans="1:16" x14ac:dyDescent="0.3">
      <c r="A42" s="7">
        <v>41</v>
      </c>
      <c r="B42" s="8">
        <v>80882</v>
      </c>
      <c r="C42" s="8">
        <v>54</v>
      </c>
      <c r="D42" s="9" t="s">
        <v>128</v>
      </c>
      <c r="E42" s="9" t="s">
        <v>14</v>
      </c>
      <c r="F42" s="8">
        <v>3</v>
      </c>
      <c r="G42" s="9" t="s">
        <v>44</v>
      </c>
      <c r="H42" s="9" t="s">
        <v>656</v>
      </c>
      <c r="I42" s="9" t="s">
        <v>657</v>
      </c>
      <c r="J42" s="9" t="s">
        <v>658</v>
      </c>
      <c r="K42" s="10">
        <v>141.61000000000001</v>
      </c>
      <c r="N42">
        <f t="shared" si="2"/>
        <v>80882</v>
      </c>
      <c r="O42">
        <f>IF(AND(A42&gt;0,A42&lt;999),IFERROR(VLOOKUP(results5135[[#This Row],[Card]],U16W[],1,FALSE),0),0)</f>
        <v>80882</v>
      </c>
      <c r="P42">
        <f t="shared" si="3"/>
        <v>41</v>
      </c>
    </row>
    <row r="43" spans="1:16" x14ac:dyDescent="0.3">
      <c r="A43" s="11">
        <v>42</v>
      </c>
      <c r="B43" s="12">
        <v>74658</v>
      </c>
      <c r="C43" s="12">
        <v>48</v>
      </c>
      <c r="D43" s="13" t="s">
        <v>132</v>
      </c>
      <c r="E43" s="13" t="s">
        <v>14</v>
      </c>
      <c r="F43" s="12">
        <v>2</v>
      </c>
      <c r="G43" s="13" t="s">
        <v>44</v>
      </c>
      <c r="H43" s="13" t="s">
        <v>659</v>
      </c>
      <c r="I43" s="13" t="s">
        <v>660</v>
      </c>
      <c r="J43" s="13" t="s">
        <v>661</v>
      </c>
      <c r="K43" s="14">
        <v>143.41999999999999</v>
      </c>
      <c r="N43">
        <f t="shared" si="2"/>
        <v>74658</v>
      </c>
      <c r="O43">
        <f>IF(AND(A43&gt;0,A43&lt;999),IFERROR(VLOOKUP(results5135[[#This Row],[Card]],U16W[],1,FALSE),0),0)</f>
        <v>74658</v>
      </c>
      <c r="P43">
        <f t="shared" si="3"/>
        <v>42</v>
      </c>
    </row>
    <row r="44" spans="1:16" x14ac:dyDescent="0.3">
      <c r="A44" s="7">
        <v>43</v>
      </c>
      <c r="B44" s="8">
        <v>80895</v>
      </c>
      <c r="C44" s="8">
        <v>55</v>
      </c>
      <c r="D44" s="9" t="s">
        <v>120</v>
      </c>
      <c r="E44" s="9" t="s">
        <v>17</v>
      </c>
      <c r="F44" s="8">
        <v>3</v>
      </c>
      <c r="G44" s="9" t="s">
        <v>44</v>
      </c>
      <c r="H44" s="9" t="s">
        <v>662</v>
      </c>
      <c r="I44" s="9" t="s">
        <v>663</v>
      </c>
      <c r="J44" s="9" t="s">
        <v>664</v>
      </c>
      <c r="K44" s="10">
        <v>149.69</v>
      </c>
      <c r="N44">
        <f t="shared" si="2"/>
        <v>80895</v>
      </c>
      <c r="O44">
        <f>IF(AND(A44&gt;0,A44&lt;999),IFERROR(VLOOKUP(results5135[[#This Row],[Card]],U16W[],1,FALSE),0),0)</f>
        <v>80895</v>
      </c>
      <c r="P44">
        <f t="shared" si="3"/>
        <v>43</v>
      </c>
    </row>
    <row r="45" spans="1:16" x14ac:dyDescent="0.3">
      <c r="A45" s="11">
        <v>44</v>
      </c>
      <c r="B45" s="12">
        <v>85771</v>
      </c>
      <c r="C45" s="12">
        <v>76</v>
      </c>
      <c r="D45" s="13" t="s">
        <v>134</v>
      </c>
      <c r="E45" s="13" t="s">
        <v>14</v>
      </c>
      <c r="F45" s="12">
        <v>2</v>
      </c>
      <c r="G45" s="13" t="s">
        <v>44</v>
      </c>
      <c r="H45" s="13" t="s">
        <v>39</v>
      </c>
      <c r="I45" s="13" t="s">
        <v>665</v>
      </c>
      <c r="J45" s="13" t="s">
        <v>666</v>
      </c>
      <c r="K45" s="14">
        <v>149.94999999999999</v>
      </c>
      <c r="N45">
        <f t="shared" si="2"/>
        <v>85771</v>
      </c>
      <c r="O45">
        <f>IF(AND(A45&gt;0,A45&lt;999),IFERROR(VLOOKUP(results5135[[#This Row],[Card]],U16W[],1,FALSE),0),0)</f>
        <v>85771</v>
      </c>
      <c r="P45">
        <f t="shared" si="3"/>
        <v>44</v>
      </c>
    </row>
    <row r="46" spans="1:16" x14ac:dyDescent="0.3">
      <c r="A46" s="7">
        <v>45</v>
      </c>
      <c r="B46" s="8">
        <v>80879</v>
      </c>
      <c r="C46" s="8">
        <v>59</v>
      </c>
      <c r="D46" s="9" t="s">
        <v>147</v>
      </c>
      <c r="E46" s="9" t="s">
        <v>14</v>
      </c>
      <c r="F46" s="8">
        <v>3</v>
      </c>
      <c r="G46" s="9" t="s">
        <v>44</v>
      </c>
      <c r="H46" s="9" t="s">
        <v>667</v>
      </c>
      <c r="I46" s="9" t="s">
        <v>668</v>
      </c>
      <c r="J46" s="9" t="s">
        <v>669</v>
      </c>
      <c r="K46" s="10">
        <v>164.73</v>
      </c>
      <c r="N46">
        <f t="shared" si="2"/>
        <v>80879</v>
      </c>
      <c r="O46">
        <f>IF(AND(A46&gt;0,A46&lt;999),IFERROR(VLOOKUP(results5135[[#This Row],[Card]],U16W[],1,FALSE),0),0)</f>
        <v>80879</v>
      </c>
      <c r="P46">
        <f t="shared" si="3"/>
        <v>45</v>
      </c>
    </row>
    <row r="47" spans="1:16" x14ac:dyDescent="0.3">
      <c r="A47" s="11">
        <v>46</v>
      </c>
      <c r="B47" s="12">
        <v>77111</v>
      </c>
      <c r="C47" s="12">
        <v>47</v>
      </c>
      <c r="D47" s="13" t="s">
        <v>177</v>
      </c>
      <c r="E47" s="13" t="s">
        <v>50</v>
      </c>
      <c r="F47" s="12">
        <v>2</v>
      </c>
      <c r="G47" s="13" t="s">
        <v>44</v>
      </c>
      <c r="H47" s="13" t="s">
        <v>72</v>
      </c>
      <c r="I47" s="13" t="s">
        <v>670</v>
      </c>
      <c r="J47" s="13" t="s">
        <v>671</v>
      </c>
      <c r="K47" s="14">
        <v>179.85</v>
      </c>
      <c r="N47">
        <f t="shared" si="2"/>
        <v>77111</v>
      </c>
      <c r="O47">
        <f>IF(AND(A47&gt;0,A47&lt;999),IFERROR(VLOOKUP(results5135[[#This Row],[Card]],U16W[],1,FALSE),0),0)</f>
        <v>77111</v>
      </c>
      <c r="P47">
        <f t="shared" si="3"/>
        <v>46</v>
      </c>
    </row>
    <row r="48" spans="1:16" x14ac:dyDescent="0.3">
      <c r="A48" s="7">
        <v>47</v>
      </c>
      <c r="B48" s="8">
        <v>85538</v>
      </c>
      <c r="C48" s="8">
        <v>75</v>
      </c>
      <c r="D48" s="9" t="s">
        <v>149</v>
      </c>
      <c r="E48" s="9" t="s">
        <v>28</v>
      </c>
      <c r="F48" s="8">
        <v>3</v>
      </c>
      <c r="G48" s="9" t="s">
        <v>44</v>
      </c>
      <c r="H48" s="9" t="s">
        <v>672</v>
      </c>
      <c r="I48" s="9" t="s">
        <v>673</v>
      </c>
      <c r="J48" s="9" t="s">
        <v>674</v>
      </c>
      <c r="K48" s="10">
        <v>179.94</v>
      </c>
      <c r="N48">
        <f t="shared" si="2"/>
        <v>85538</v>
      </c>
      <c r="O48">
        <f>IF(AND(A48&gt;0,A48&lt;999),IFERROR(VLOOKUP(results5135[[#This Row],[Card]],U16W[],1,FALSE),0),0)</f>
        <v>85538</v>
      </c>
      <c r="P48">
        <f t="shared" si="3"/>
        <v>47</v>
      </c>
    </row>
    <row r="49" spans="1:16" x14ac:dyDescent="0.3">
      <c r="A49" s="11">
        <v>48</v>
      </c>
      <c r="B49" s="12">
        <v>76255</v>
      </c>
      <c r="C49" s="12">
        <v>60</v>
      </c>
      <c r="D49" s="13" t="s">
        <v>116</v>
      </c>
      <c r="E49" s="13" t="s">
        <v>14</v>
      </c>
      <c r="F49" s="12">
        <v>2</v>
      </c>
      <c r="G49" s="13" t="s">
        <v>44</v>
      </c>
      <c r="H49" s="13" t="s">
        <v>675</v>
      </c>
      <c r="I49" s="13" t="s">
        <v>112</v>
      </c>
      <c r="J49" s="13" t="s">
        <v>676</v>
      </c>
      <c r="K49" s="14">
        <v>185.44</v>
      </c>
      <c r="N49">
        <f t="shared" si="2"/>
        <v>76255</v>
      </c>
      <c r="O49">
        <f>IF(AND(A49&gt;0,A49&lt;999),IFERROR(VLOOKUP(results5135[[#This Row],[Card]],U16W[],1,FALSE),0),0)</f>
        <v>76255</v>
      </c>
      <c r="P49">
        <f t="shared" si="3"/>
        <v>48</v>
      </c>
    </row>
    <row r="50" spans="1:16" x14ac:dyDescent="0.3">
      <c r="A50" s="7">
        <v>49</v>
      </c>
      <c r="B50" s="8">
        <v>78252</v>
      </c>
      <c r="C50" s="8">
        <v>57</v>
      </c>
      <c r="D50" s="9" t="s">
        <v>322</v>
      </c>
      <c r="E50" s="9" t="s">
        <v>18</v>
      </c>
      <c r="F50" s="8">
        <v>2</v>
      </c>
      <c r="G50" s="9" t="s">
        <v>44</v>
      </c>
      <c r="H50" s="9" t="s">
        <v>677</v>
      </c>
      <c r="I50" s="9" t="s">
        <v>678</v>
      </c>
      <c r="J50" s="9" t="s">
        <v>679</v>
      </c>
      <c r="K50" s="10">
        <v>190.08</v>
      </c>
      <c r="N50">
        <f t="shared" si="2"/>
        <v>78252</v>
      </c>
      <c r="O50">
        <f>IF(AND(A50&gt;0,A50&lt;999),IFERROR(VLOOKUP(results5135[[#This Row],[Card]],U16W[],1,FALSE),0),0)</f>
        <v>78252</v>
      </c>
      <c r="P50">
        <f t="shared" si="3"/>
        <v>49</v>
      </c>
    </row>
    <row r="51" spans="1:16" x14ac:dyDescent="0.3">
      <c r="A51" s="11">
        <v>50</v>
      </c>
      <c r="B51" s="12">
        <v>79092</v>
      </c>
      <c r="C51" s="12">
        <v>17</v>
      </c>
      <c r="D51" s="13" t="s">
        <v>174</v>
      </c>
      <c r="E51" s="13" t="s">
        <v>49</v>
      </c>
      <c r="F51" s="12">
        <v>2</v>
      </c>
      <c r="G51" s="13" t="s">
        <v>44</v>
      </c>
      <c r="H51" s="13" t="s">
        <v>663</v>
      </c>
      <c r="I51" s="13" t="s">
        <v>680</v>
      </c>
      <c r="J51" s="13" t="s">
        <v>681</v>
      </c>
      <c r="K51" s="14">
        <v>195.66</v>
      </c>
      <c r="N51">
        <f t="shared" si="2"/>
        <v>79092</v>
      </c>
      <c r="O51">
        <f>IF(AND(A51&gt;0,A51&lt;999),IFERROR(VLOOKUP(results5135[[#This Row],[Card]],U16W[],1,FALSE),0),0)</f>
        <v>79092</v>
      </c>
      <c r="P51">
        <f t="shared" si="3"/>
        <v>50</v>
      </c>
    </row>
    <row r="52" spans="1:16" x14ac:dyDescent="0.3">
      <c r="A52" s="7">
        <v>51</v>
      </c>
      <c r="B52" s="8">
        <v>80922</v>
      </c>
      <c r="C52" s="8">
        <v>63</v>
      </c>
      <c r="D52" s="9" t="s">
        <v>344</v>
      </c>
      <c r="E52" s="9" t="s">
        <v>28</v>
      </c>
      <c r="F52" s="8">
        <v>3</v>
      </c>
      <c r="G52" s="9" t="s">
        <v>44</v>
      </c>
      <c r="H52" s="9" t="s">
        <v>682</v>
      </c>
      <c r="I52" s="9" t="s">
        <v>683</v>
      </c>
      <c r="J52" s="9" t="s">
        <v>684</v>
      </c>
      <c r="K52" s="10">
        <v>208.98</v>
      </c>
      <c r="N52">
        <f t="shared" si="2"/>
        <v>80922</v>
      </c>
      <c r="O52">
        <f>IF(AND(A52&gt;0,A52&lt;999),IFERROR(VLOOKUP(results5135[[#This Row],[Card]],U16W[],1,FALSE),0),0)</f>
        <v>80922</v>
      </c>
      <c r="P52">
        <f t="shared" si="3"/>
        <v>51</v>
      </c>
    </row>
    <row r="53" spans="1:16" x14ac:dyDescent="0.3">
      <c r="A53" s="11">
        <v>52</v>
      </c>
      <c r="B53" s="12">
        <v>76043</v>
      </c>
      <c r="C53" s="12">
        <v>68</v>
      </c>
      <c r="D53" s="13" t="s">
        <v>164</v>
      </c>
      <c r="E53" s="13" t="s">
        <v>47</v>
      </c>
      <c r="F53" s="12">
        <v>3</v>
      </c>
      <c r="G53" s="13" t="s">
        <v>44</v>
      </c>
      <c r="H53" s="13" t="s">
        <v>110</v>
      </c>
      <c r="I53" s="13" t="s">
        <v>685</v>
      </c>
      <c r="J53" s="13" t="s">
        <v>404</v>
      </c>
      <c r="K53" s="14">
        <v>218.69</v>
      </c>
      <c r="N53">
        <f t="shared" si="2"/>
        <v>76043</v>
      </c>
      <c r="O53">
        <f>IF(AND(A53&gt;0,A53&lt;999),IFERROR(VLOOKUP(results5135[[#This Row],[Card]],U16W[],1,FALSE),0),0)</f>
        <v>76043</v>
      </c>
      <c r="P53">
        <f t="shared" si="3"/>
        <v>52</v>
      </c>
    </row>
    <row r="54" spans="1:16" x14ac:dyDescent="0.3">
      <c r="A54" s="7">
        <v>53</v>
      </c>
      <c r="B54" s="8">
        <v>93432</v>
      </c>
      <c r="C54" s="8">
        <v>61</v>
      </c>
      <c r="D54" s="9" t="s">
        <v>162</v>
      </c>
      <c r="E54" s="9" t="s">
        <v>43</v>
      </c>
      <c r="F54" s="8">
        <v>3</v>
      </c>
      <c r="G54" s="9" t="s">
        <v>44</v>
      </c>
      <c r="H54" s="9" t="s">
        <v>686</v>
      </c>
      <c r="I54" s="9" t="s">
        <v>687</v>
      </c>
      <c r="J54" s="9" t="s">
        <v>688</v>
      </c>
      <c r="K54" s="10">
        <v>220.92</v>
      </c>
      <c r="N54">
        <f t="shared" si="2"/>
        <v>93432</v>
      </c>
      <c r="O54">
        <f>IF(AND(A54&gt;0,A54&lt;999),IFERROR(VLOOKUP(results5135[[#This Row],[Card]],U16W[],1,FALSE),0),0)</f>
        <v>93432</v>
      </c>
      <c r="P54">
        <f t="shared" si="3"/>
        <v>53</v>
      </c>
    </row>
    <row r="55" spans="1:16" x14ac:dyDescent="0.3">
      <c r="A55" s="11">
        <v>54</v>
      </c>
      <c r="B55" s="12">
        <v>84697</v>
      </c>
      <c r="C55" s="12">
        <v>58</v>
      </c>
      <c r="D55" s="13" t="s">
        <v>166</v>
      </c>
      <c r="E55" s="13" t="s">
        <v>28</v>
      </c>
      <c r="F55" s="12">
        <v>3</v>
      </c>
      <c r="G55" s="13" t="s">
        <v>44</v>
      </c>
      <c r="H55" s="13" t="s">
        <v>689</v>
      </c>
      <c r="I55" s="13" t="s">
        <v>455</v>
      </c>
      <c r="J55" s="13" t="s">
        <v>690</v>
      </c>
      <c r="K55" s="14">
        <v>249.11</v>
      </c>
      <c r="N55">
        <f t="shared" si="2"/>
        <v>84697</v>
      </c>
      <c r="O55">
        <f>IF(AND(A55&gt;0,A55&lt;999),IFERROR(VLOOKUP(results5135[[#This Row],[Card]],U16W[],1,FALSE),0),0)</f>
        <v>84697</v>
      </c>
      <c r="P55">
        <f t="shared" si="3"/>
        <v>54</v>
      </c>
    </row>
    <row r="56" spans="1:16" x14ac:dyDescent="0.3">
      <c r="A56" s="7">
        <v>55</v>
      </c>
      <c r="B56" s="8">
        <v>77197</v>
      </c>
      <c r="C56" s="8">
        <v>56</v>
      </c>
      <c r="D56" s="9" t="s">
        <v>141</v>
      </c>
      <c r="E56" s="9" t="s">
        <v>15</v>
      </c>
      <c r="F56" s="8">
        <v>2</v>
      </c>
      <c r="G56" s="9" t="s">
        <v>44</v>
      </c>
      <c r="H56" s="9" t="s">
        <v>685</v>
      </c>
      <c r="I56" s="9" t="s">
        <v>444</v>
      </c>
      <c r="J56" s="9" t="s">
        <v>691</v>
      </c>
      <c r="K56" s="10">
        <v>249.62</v>
      </c>
      <c r="N56">
        <f t="shared" si="2"/>
        <v>77197</v>
      </c>
      <c r="O56">
        <f>IF(AND(A56&gt;0,A56&lt;999),IFERROR(VLOOKUP(results5135[[#This Row],[Card]],U16W[],1,FALSE),0),0)</f>
        <v>77197</v>
      </c>
      <c r="P56">
        <f t="shared" si="3"/>
        <v>55</v>
      </c>
    </row>
    <row r="57" spans="1:16" x14ac:dyDescent="0.3">
      <c r="A57" s="11">
        <v>56</v>
      </c>
      <c r="B57" s="12">
        <v>85953</v>
      </c>
      <c r="C57" s="12">
        <v>64</v>
      </c>
      <c r="D57" s="13" t="s">
        <v>178</v>
      </c>
      <c r="E57" s="13" t="s">
        <v>22</v>
      </c>
      <c r="F57" s="12">
        <v>3</v>
      </c>
      <c r="G57" s="13" t="s">
        <v>44</v>
      </c>
      <c r="H57" s="13" t="s">
        <v>411</v>
      </c>
      <c r="I57" s="13" t="s">
        <v>692</v>
      </c>
      <c r="J57" s="13" t="s">
        <v>693</v>
      </c>
      <c r="K57" s="14">
        <v>252.72</v>
      </c>
      <c r="N57">
        <f t="shared" si="2"/>
        <v>85953</v>
      </c>
      <c r="O57">
        <f>IF(AND(A57&gt;0,A57&lt;999),IFERROR(VLOOKUP(results5135[[#This Row],[Card]],U16W[],1,FALSE),0),0)</f>
        <v>85953</v>
      </c>
      <c r="P57">
        <f t="shared" si="3"/>
        <v>56</v>
      </c>
    </row>
    <row r="58" spans="1:16" x14ac:dyDescent="0.3">
      <c r="A58" s="7">
        <v>57</v>
      </c>
      <c r="B58" s="8">
        <v>81527</v>
      </c>
      <c r="C58" s="8">
        <v>62</v>
      </c>
      <c r="D58" s="9" t="s">
        <v>172</v>
      </c>
      <c r="E58" s="9" t="s">
        <v>50</v>
      </c>
      <c r="F58" s="8">
        <v>3</v>
      </c>
      <c r="G58" s="9" t="s">
        <v>44</v>
      </c>
      <c r="H58" s="9" t="s">
        <v>694</v>
      </c>
      <c r="I58" s="9" t="s">
        <v>464</v>
      </c>
      <c r="J58" s="9" t="s">
        <v>695</v>
      </c>
      <c r="K58" s="10">
        <v>281.42</v>
      </c>
      <c r="N58">
        <f t="shared" si="2"/>
        <v>81527</v>
      </c>
      <c r="O58">
        <f>IF(AND(A58&gt;0,A58&lt;999),IFERROR(VLOOKUP(results5135[[#This Row],[Card]],U16W[],1,FALSE),0),0)</f>
        <v>81527</v>
      </c>
      <c r="P58">
        <f t="shared" si="3"/>
        <v>57</v>
      </c>
    </row>
    <row r="59" spans="1:16" x14ac:dyDescent="0.3">
      <c r="A59" s="11">
        <v>58</v>
      </c>
      <c r="B59" s="12">
        <v>77307</v>
      </c>
      <c r="C59" s="12">
        <v>69</v>
      </c>
      <c r="D59" s="13" t="s">
        <v>168</v>
      </c>
      <c r="E59" s="13" t="s">
        <v>50</v>
      </c>
      <c r="F59" s="12">
        <v>2</v>
      </c>
      <c r="G59" s="13" t="s">
        <v>44</v>
      </c>
      <c r="H59" s="13" t="s">
        <v>455</v>
      </c>
      <c r="I59" s="13" t="s">
        <v>479</v>
      </c>
      <c r="J59" s="13" t="s">
        <v>696</v>
      </c>
      <c r="K59" s="14">
        <v>299.20999999999998</v>
      </c>
      <c r="N59">
        <f t="shared" si="2"/>
        <v>77307</v>
      </c>
      <c r="O59">
        <f>IF(AND(A59&gt;0,A59&lt;999),IFERROR(VLOOKUP(results5135[[#This Row],[Card]],U16W[],1,FALSE),0),0)</f>
        <v>77307</v>
      </c>
      <c r="P59">
        <f t="shared" si="3"/>
        <v>58</v>
      </c>
    </row>
    <row r="60" spans="1:16" x14ac:dyDescent="0.3">
      <c r="A60" s="7">
        <v>59</v>
      </c>
      <c r="B60" s="8">
        <v>77351</v>
      </c>
      <c r="C60" s="8">
        <v>65</v>
      </c>
      <c r="D60" s="9" t="s">
        <v>170</v>
      </c>
      <c r="E60" s="9" t="s">
        <v>50</v>
      </c>
      <c r="F60" s="8">
        <v>3</v>
      </c>
      <c r="G60" s="9" t="s">
        <v>44</v>
      </c>
      <c r="H60" s="9" t="s">
        <v>697</v>
      </c>
      <c r="I60" s="9" t="s">
        <v>698</v>
      </c>
      <c r="J60" s="9" t="s">
        <v>699</v>
      </c>
      <c r="K60" s="10">
        <v>322.49</v>
      </c>
      <c r="N60">
        <f t="shared" si="2"/>
        <v>77351</v>
      </c>
      <c r="O60">
        <f>IF(AND(A60&gt;0,A60&lt;999),IFERROR(VLOOKUP(results5135[[#This Row],[Card]],U16W[],1,FALSE),0),0)</f>
        <v>77351</v>
      </c>
      <c r="P60">
        <f t="shared" si="3"/>
        <v>59</v>
      </c>
    </row>
    <row r="61" spans="1:16" x14ac:dyDescent="0.3">
      <c r="A61" s="11">
        <v>999</v>
      </c>
      <c r="B61" s="12">
        <v>74601</v>
      </c>
      <c r="C61" s="12">
        <v>71</v>
      </c>
      <c r="D61" s="13" t="s">
        <v>87</v>
      </c>
      <c r="E61" s="13" t="s">
        <v>22</v>
      </c>
      <c r="F61" s="12">
        <v>2</v>
      </c>
      <c r="G61" s="13" t="s">
        <v>44</v>
      </c>
      <c r="H61" s="13" t="s">
        <v>31</v>
      </c>
      <c r="I61" s="13" t="s">
        <v>700</v>
      </c>
      <c r="J61" s="13"/>
      <c r="K61" s="14">
        <v>0</v>
      </c>
      <c r="N61">
        <f t="shared" si="2"/>
        <v>74601</v>
      </c>
      <c r="O61">
        <f>IF(AND(A61&gt;0,A61&lt;999),IFERROR(VLOOKUP(results5135[[#This Row],[Card]],U16W[],1,FALSE),0),0)</f>
        <v>0</v>
      </c>
      <c r="P61">
        <f t="shared" si="3"/>
        <v>999</v>
      </c>
    </row>
    <row r="62" spans="1:16" x14ac:dyDescent="0.3">
      <c r="A62" s="7">
        <v>999</v>
      </c>
      <c r="B62" s="8">
        <v>75556</v>
      </c>
      <c r="C62" s="8">
        <v>31</v>
      </c>
      <c r="D62" s="9" t="s">
        <v>119</v>
      </c>
      <c r="E62" s="9" t="s">
        <v>18</v>
      </c>
      <c r="F62" s="8">
        <v>2</v>
      </c>
      <c r="G62" s="9" t="s">
        <v>44</v>
      </c>
      <c r="H62" s="9" t="s">
        <v>31</v>
      </c>
      <c r="I62" s="9" t="s">
        <v>701</v>
      </c>
      <c r="J62" s="9"/>
      <c r="K62" s="10">
        <v>0</v>
      </c>
      <c r="N62">
        <f t="shared" si="2"/>
        <v>75556</v>
      </c>
      <c r="O62">
        <f>IF(AND(A62&gt;0,A62&lt;999),IFERROR(VLOOKUP(results5135[[#This Row],[Card]],U16W[],1,FALSE),0),0)</f>
        <v>0</v>
      </c>
      <c r="P62">
        <f t="shared" si="3"/>
        <v>999</v>
      </c>
    </row>
    <row r="63" spans="1:16" x14ac:dyDescent="0.3">
      <c r="A63" s="11">
        <v>999</v>
      </c>
      <c r="B63" s="12">
        <v>76769</v>
      </c>
      <c r="C63" s="12">
        <v>42</v>
      </c>
      <c r="D63" s="13" t="s">
        <v>85</v>
      </c>
      <c r="E63" s="13" t="s">
        <v>17</v>
      </c>
      <c r="F63" s="12">
        <v>2</v>
      </c>
      <c r="G63" s="13" t="s">
        <v>44</v>
      </c>
      <c r="H63" s="13" t="s">
        <v>31</v>
      </c>
      <c r="I63" s="13"/>
      <c r="J63" s="13"/>
      <c r="K63" s="14">
        <v>0</v>
      </c>
      <c r="N63">
        <f t="shared" si="2"/>
        <v>76769</v>
      </c>
      <c r="O63">
        <f>IF(AND(A63&gt;0,A63&lt;999),IFERROR(VLOOKUP(results5135[[#This Row],[Card]],U16W[],1,FALSE),0),0)</f>
        <v>0</v>
      </c>
      <c r="P63">
        <f t="shared" si="3"/>
        <v>999</v>
      </c>
    </row>
    <row r="64" spans="1:16" x14ac:dyDescent="0.3">
      <c r="A64" s="7">
        <v>999</v>
      </c>
      <c r="B64" s="8">
        <v>80888</v>
      </c>
      <c r="C64" s="8">
        <v>19</v>
      </c>
      <c r="D64" s="9" t="s">
        <v>61</v>
      </c>
      <c r="E64" s="9" t="s">
        <v>43</v>
      </c>
      <c r="F64" s="8">
        <v>3</v>
      </c>
      <c r="G64" s="9" t="s">
        <v>44</v>
      </c>
      <c r="H64" s="9" t="s">
        <v>31</v>
      </c>
      <c r="I64" s="9" t="s">
        <v>702</v>
      </c>
      <c r="J64" s="9"/>
      <c r="K64" s="10">
        <v>0</v>
      </c>
      <c r="N64">
        <f t="shared" si="2"/>
        <v>80888</v>
      </c>
      <c r="O64">
        <f>IF(AND(A64&gt;0,A64&lt;999),IFERROR(VLOOKUP(results5135[[#This Row],[Card]],U16W[],1,FALSE),0),0)</f>
        <v>0</v>
      </c>
      <c r="P64">
        <f t="shared" si="3"/>
        <v>999</v>
      </c>
    </row>
    <row r="65" spans="1:16" x14ac:dyDescent="0.3">
      <c r="A65" s="11">
        <v>999</v>
      </c>
      <c r="B65" s="12">
        <v>82059</v>
      </c>
      <c r="C65" s="12">
        <v>50</v>
      </c>
      <c r="D65" s="13" t="s">
        <v>102</v>
      </c>
      <c r="E65" s="13" t="s">
        <v>14</v>
      </c>
      <c r="F65" s="12">
        <v>3</v>
      </c>
      <c r="G65" s="13" t="s">
        <v>44</v>
      </c>
      <c r="H65" s="13" t="s">
        <v>31</v>
      </c>
      <c r="I65" s="13" t="s">
        <v>703</v>
      </c>
      <c r="J65" s="13"/>
      <c r="K65" s="14">
        <v>0</v>
      </c>
      <c r="N65">
        <f t="shared" si="2"/>
        <v>82059</v>
      </c>
      <c r="O65">
        <f>IF(AND(A65&gt;0,A65&lt;999),IFERROR(VLOOKUP(results5135[[#This Row],[Card]],U16W[],1,FALSE),0),0)</f>
        <v>0</v>
      </c>
      <c r="P65">
        <f t="shared" si="3"/>
        <v>999</v>
      </c>
    </row>
    <row r="66" spans="1:16" x14ac:dyDescent="0.3">
      <c r="A66" s="7">
        <v>999</v>
      </c>
      <c r="B66" s="8">
        <v>78824</v>
      </c>
      <c r="C66" s="8">
        <v>18</v>
      </c>
      <c r="D66" s="9" t="s">
        <v>95</v>
      </c>
      <c r="E66" s="9" t="s">
        <v>45</v>
      </c>
      <c r="F66" s="8">
        <v>2</v>
      </c>
      <c r="G66" s="9" t="s">
        <v>44</v>
      </c>
      <c r="H66" s="9" t="s">
        <v>31</v>
      </c>
      <c r="I66" s="9" t="s">
        <v>35</v>
      </c>
      <c r="J66" s="9"/>
      <c r="K66" s="10">
        <v>0</v>
      </c>
      <c r="N66">
        <f t="shared" ref="N66:N79" si="4">B66</f>
        <v>78824</v>
      </c>
      <c r="O66">
        <f>IF(AND(A66&gt;0,A66&lt;999),IFERROR(VLOOKUP(results5135[[#This Row],[Card]],U16W[],1,FALSE),0),0)</f>
        <v>0</v>
      </c>
      <c r="P66">
        <f t="shared" ref="P66:P79" si="5">A66</f>
        <v>999</v>
      </c>
    </row>
    <row r="67" spans="1:16" x14ac:dyDescent="0.3">
      <c r="A67" s="11">
        <v>999</v>
      </c>
      <c r="B67" s="12">
        <v>80883</v>
      </c>
      <c r="C67" s="12">
        <v>49</v>
      </c>
      <c r="D67" s="13" t="s">
        <v>104</v>
      </c>
      <c r="E67" s="13" t="s">
        <v>14</v>
      </c>
      <c r="F67" s="12">
        <v>3</v>
      </c>
      <c r="G67" s="13" t="s">
        <v>44</v>
      </c>
      <c r="H67" s="13" t="s">
        <v>31</v>
      </c>
      <c r="I67" s="13" t="s">
        <v>704</v>
      </c>
      <c r="J67" s="13"/>
      <c r="K67" s="14">
        <v>0</v>
      </c>
      <c r="N67">
        <f t="shared" si="4"/>
        <v>80883</v>
      </c>
      <c r="O67">
        <f>IF(AND(A67&gt;0,A67&lt;999),IFERROR(VLOOKUP(results5135[[#This Row],[Card]],U16W[],1,FALSE),0),0)</f>
        <v>0</v>
      </c>
      <c r="P67">
        <f t="shared" si="5"/>
        <v>999</v>
      </c>
    </row>
    <row r="68" spans="1:16" x14ac:dyDescent="0.3">
      <c r="A68" s="7">
        <v>999</v>
      </c>
      <c r="B68" s="8">
        <v>80977</v>
      </c>
      <c r="C68" s="8">
        <v>46</v>
      </c>
      <c r="D68" s="9" t="s">
        <v>369</v>
      </c>
      <c r="E68" s="9" t="s">
        <v>19</v>
      </c>
      <c r="F68" s="8">
        <v>3</v>
      </c>
      <c r="G68" s="9" t="s">
        <v>44</v>
      </c>
      <c r="H68" s="9" t="s">
        <v>31</v>
      </c>
      <c r="I68" s="9"/>
      <c r="J68" s="9"/>
      <c r="K68" s="10">
        <v>0</v>
      </c>
      <c r="N68">
        <f t="shared" si="4"/>
        <v>80977</v>
      </c>
      <c r="O68">
        <f>IF(AND(A68&gt;0,A68&lt;999),IFERROR(VLOOKUP(results5135[[#This Row],[Card]],U16W[],1,FALSE),0),0)</f>
        <v>0</v>
      </c>
      <c r="P68">
        <f t="shared" si="5"/>
        <v>999</v>
      </c>
    </row>
    <row r="69" spans="1:16" x14ac:dyDescent="0.3">
      <c r="A69" s="11">
        <v>999</v>
      </c>
      <c r="B69" s="12">
        <v>76232</v>
      </c>
      <c r="C69" s="12">
        <v>45</v>
      </c>
      <c r="D69" s="13" t="s">
        <v>145</v>
      </c>
      <c r="E69" s="13" t="s">
        <v>15</v>
      </c>
      <c r="F69" s="12">
        <v>3</v>
      </c>
      <c r="G69" s="13" t="s">
        <v>44</v>
      </c>
      <c r="H69" s="13" t="s">
        <v>705</v>
      </c>
      <c r="I69" s="13"/>
      <c r="J69" s="13"/>
      <c r="K69" s="14">
        <v>0</v>
      </c>
      <c r="N69">
        <f t="shared" si="4"/>
        <v>76232</v>
      </c>
      <c r="O69">
        <f>IF(AND(A69&gt;0,A69&lt;999),IFERROR(VLOOKUP(results5135[[#This Row],[Card]],U16W[],1,FALSE),0),0)</f>
        <v>0</v>
      </c>
      <c r="P69">
        <f t="shared" si="5"/>
        <v>999</v>
      </c>
    </row>
    <row r="70" spans="1:16" x14ac:dyDescent="0.3">
      <c r="A70" s="7">
        <v>999</v>
      </c>
      <c r="B70" s="8">
        <v>78199</v>
      </c>
      <c r="C70" s="8">
        <v>67</v>
      </c>
      <c r="D70" s="9" t="s">
        <v>137</v>
      </c>
      <c r="E70" s="9" t="s">
        <v>22</v>
      </c>
      <c r="F70" s="8">
        <v>2</v>
      </c>
      <c r="G70" s="9" t="s">
        <v>44</v>
      </c>
      <c r="H70" s="9" t="s">
        <v>400</v>
      </c>
      <c r="I70" s="9" t="s">
        <v>30</v>
      </c>
      <c r="J70" s="9"/>
      <c r="K70" s="10">
        <v>0</v>
      </c>
      <c r="N70">
        <f t="shared" si="4"/>
        <v>78199</v>
      </c>
      <c r="O70">
        <f>IF(AND(A70&gt;0,A70&lt;999),IFERROR(VLOOKUP(results5135[[#This Row],[Card]],U16W[],1,FALSE),0),0)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75750</v>
      </c>
      <c r="C71" s="12">
        <v>8</v>
      </c>
      <c r="D71" s="13" t="s">
        <v>56</v>
      </c>
      <c r="E71" s="13" t="s">
        <v>15</v>
      </c>
      <c r="F71" s="12">
        <v>2</v>
      </c>
      <c r="G71" s="13" t="s">
        <v>44</v>
      </c>
      <c r="H71" s="13" t="s">
        <v>706</v>
      </c>
      <c r="I71" s="13" t="s">
        <v>31</v>
      </c>
      <c r="J71" s="13"/>
      <c r="K71" s="14">
        <v>0</v>
      </c>
      <c r="N71">
        <f t="shared" si="4"/>
        <v>75750</v>
      </c>
      <c r="O71">
        <f>IF(AND(A71&gt;0,A71&lt;999),IFERROR(VLOOKUP(results5135[[#This Row],[Card]],U16W[],1,FALSE),0),0)</f>
        <v>0</v>
      </c>
      <c r="P71">
        <f t="shared" si="5"/>
        <v>999</v>
      </c>
    </row>
    <row r="72" spans="1:16" x14ac:dyDescent="0.3">
      <c r="A72" s="7">
        <v>999</v>
      </c>
      <c r="B72" s="8">
        <v>78745</v>
      </c>
      <c r="C72" s="8">
        <v>10</v>
      </c>
      <c r="D72" s="9" t="s">
        <v>80</v>
      </c>
      <c r="E72" s="9" t="s">
        <v>37</v>
      </c>
      <c r="F72" s="8">
        <v>2</v>
      </c>
      <c r="G72" s="9" t="s">
        <v>44</v>
      </c>
      <c r="H72" s="9" t="s">
        <v>707</v>
      </c>
      <c r="I72" s="9" t="s">
        <v>31</v>
      </c>
      <c r="J72" s="9"/>
      <c r="K72" s="10">
        <v>0</v>
      </c>
      <c r="N72">
        <f t="shared" si="4"/>
        <v>78745</v>
      </c>
      <c r="O72">
        <f>IF(AND(A72&gt;0,A72&lt;999),IFERROR(VLOOKUP(results5135[[#This Row],[Card]],U16W[],1,FALSE),0),0)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77306</v>
      </c>
      <c r="C73" s="12">
        <v>34</v>
      </c>
      <c r="D73" s="13" t="s">
        <v>143</v>
      </c>
      <c r="E73" s="13" t="s">
        <v>50</v>
      </c>
      <c r="F73" s="12">
        <v>2</v>
      </c>
      <c r="G73" s="13" t="s">
        <v>44</v>
      </c>
      <c r="H73" s="13" t="s">
        <v>228</v>
      </c>
      <c r="I73" s="13" t="s">
        <v>31</v>
      </c>
      <c r="J73" s="13"/>
      <c r="K73" s="14">
        <v>0</v>
      </c>
      <c r="N73">
        <f t="shared" si="4"/>
        <v>77306</v>
      </c>
      <c r="O73">
        <f>IF(AND(A73&gt;0,A73&lt;999),IFERROR(VLOOKUP(results5135[[#This Row],[Card]],U16W[],1,FALSE),0),0)</f>
        <v>0</v>
      </c>
      <c r="P73">
        <f t="shared" si="5"/>
        <v>999</v>
      </c>
    </row>
    <row r="74" spans="1:16" x14ac:dyDescent="0.3">
      <c r="A74" s="7">
        <v>999</v>
      </c>
      <c r="B74" s="8">
        <v>78607</v>
      </c>
      <c r="C74" s="8">
        <v>73</v>
      </c>
      <c r="D74" s="9" t="s">
        <v>122</v>
      </c>
      <c r="E74" s="9" t="s">
        <v>20</v>
      </c>
      <c r="F74" s="8">
        <v>2</v>
      </c>
      <c r="G74" s="9" t="s">
        <v>44</v>
      </c>
      <c r="H74" s="9" t="s">
        <v>708</v>
      </c>
      <c r="I74" s="9" t="s">
        <v>31</v>
      </c>
      <c r="J74" s="9"/>
      <c r="K74" s="10">
        <v>0</v>
      </c>
      <c r="N74">
        <f t="shared" si="4"/>
        <v>78607</v>
      </c>
      <c r="O74">
        <f>IF(AND(A74&gt;0,A74&lt;999),IFERROR(VLOOKUP(results5135[[#This Row],[Card]],U16W[],1,FALSE),0),0)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81725</v>
      </c>
      <c r="C75" s="12">
        <v>33</v>
      </c>
      <c r="D75" s="13" t="s">
        <v>82</v>
      </c>
      <c r="E75" s="13" t="s">
        <v>15</v>
      </c>
      <c r="F75" s="12">
        <v>3</v>
      </c>
      <c r="G75" s="13" t="s">
        <v>44</v>
      </c>
      <c r="H75" s="13" t="s">
        <v>709</v>
      </c>
      <c r="I75" s="13" t="s">
        <v>31</v>
      </c>
      <c r="J75" s="13"/>
      <c r="K75" s="14">
        <v>0</v>
      </c>
      <c r="N75">
        <f t="shared" si="4"/>
        <v>81725</v>
      </c>
      <c r="O75">
        <f>IF(AND(A75&gt;0,A75&lt;999),IFERROR(VLOOKUP(results5135[[#This Row],[Card]],U16W[],1,FALSE),0),0)</f>
        <v>0</v>
      </c>
      <c r="P75">
        <f t="shared" si="5"/>
        <v>999</v>
      </c>
    </row>
    <row r="76" spans="1:16" x14ac:dyDescent="0.3">
      <c r="A76" s="7">
        <v>999</v>
      </c>
      <c r="B76" s="8">
        <v>78850</v>
      </c>
      <c r="C76" s="8">
        <v>52</v>
      </c>
      <c r="D76" s="9" t="s">
        <v>154</v>
      </c>
      <c r="E76" s="9" t="s">
        <v>17</v>
      </c>
      <c r="F76" s="8">
        <v>2</v>
      </c>
      <c r="G76" s="9" t="s">
        <v>44</v>
      </c>
      <c r="H76" s="9" t="s">
        <v>315</v>
      </c>
      <c r="I76" s="9" t="s">
        <v>31</v>
      </c>
      <c r="J76" s="9"/>
      <c r="K76" s="10">
        <v>0</v>
      </c>
      <c r="N76">
        <f t="shared" si="4"/>
        <v>78850</v>
      </c>
      <c r="O76">
        <f>IF(AND(A76&gt;0,A76&lt;999),IFERROR(VLOOKUP(results5135[[#This Row],[Card]],U16W[],1,FALSE),0),0)</f>
        <v>0</v>
      </c>
      <c r="P76">
        <f t="shared" si="5"/>
        <v>999</v>
      </c>
    </row>
    <row r="77" spans="1:16" x14ac:dyDescent="0.3">
      <c r="A77" s="11">
        <v>999</v>
      </c>
      <c r="B77" s="12">
        <v>75205</v>
      </c>
      <c r="C77" s="12">
        <v>77</v>
      </c>
      <c r="D77" s="13" t="s">
        <v>365</v>
      </c>
      <c r="E77" s="13" t="s">
        <v>18</v>
      </c>
      <c r="F77" s="12">
        <v>2</v>
      </c>
      <c r="G77" s="13" t="s">
        <v>44</v>
      </c>
      <c r="H77" s="13" t="s">
        <v>710</v>
      </c>
      <c r="I77" s="13" t="s">
        <v>31</v>
      </c>
      <c r="J77" s="13"/>
      <c r="K77" s="14">
        <v>0</v>
      </c>
      <c r="N77">
        <f t="shared" si="4"/>
        <v>75205</v>
      </c>
      <c r="O77">
        <f>IF(AND(A77&gt;0,A77&lt;999),IFERROR(VLOOKUP(results5135[[#This Row],[Card]],U16W[],1,FALSE),0),0)</f>
        <v>0</v>
      </c>
      <c r="P77">
        <f t="shared" si="5"/>
        <v>999</v>
      </c>
    </row>
    <row r="78" spans="1:16" x14ac:dyDescent="0.3">
      <c r="A78" s="7">
        <v>999</v>
      </c>
      <c r="B78" s="8">
        <v>80911</v>
      </c>
      <c r="C78" s="8">
        <v>66</v>
      </c>
      <c r="D78" s="9" t="s">
        <v>152</v>
      </c>
      <c r="E78" s="9" t="s">
        <v>16</v>
      </c>
      <c r="F78" s="8">
        <v>3</v>
      </c>
      <c r="G78" s="9" t="s">
        <v>44</v>
      </c>
      <c r="H78" s="9" t="s">
        <v>711</v>
      </c>
      <c r="I78" s="9" t="s">
        <v>31</v>
      </c>
      <c r="J78" s="9"/>
      <c r="K78" s="10">
        <v>0</v>
      </c>
      <c r="N78">
        <f t="shared" si="4"/>
        <v>80911</v>
      </c>
      <c r="O78">
        <f>IF(AND(A78&gt;0,A78&lt;999),IFERROR(VLOOKUP(results5135[[#This Row],[Card]],U16W[],1,FALSE),0),0)</f>
        <v>0</v>
      </c>
      <c r="P78">
        <f t="shared" si="5"/>
        <v>999</v>
      </c>
    </row>
    <row r="79" spans="1:16" x14ac:dyDescent="0.3">
      <c r="A79" s="27">
        <v>999</v>
      </c>
      <c r="B79" s="24">
        <v>74981</v>
      </c>
      <c r="C79" s="24">
        <v>27</v>
      </c>
      <c r="D79" s="25" t="s">
        <v>124</v>
      </c>
      <c r="E79" s="25" t="s">
        <v>22</v>
      </c>
      <c r="F79" s="24">
        <v>2</v>
      </c>
      <c r="G79" s="25" t="s">
        <v>44</v>
      </c>
      <c r="H79" s="25" t="s">
        <v>555</v>
      </c>
      <c r="I79" s="25" t="s">
        <v>712</v>
      </c>
      <c r="J79" s="25"/>
      <c r="K79" s="26">
        <v>0</v>
      </c>
      <c r="N79">
        <f t="shared" si="4"/>
        <v>74981</v>
      </c>
      <c r="O79">
        <f>IF(AND(A79&gt;0,A79&lt;999),IFERROR(VLOOKUP(results5135[[#This Row],[Card]],U16W[],1,FALSE),0),0)</f>
        <v>0</v>
      </c>
      <c r="P79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F7F5D2-6492-4DD2-B87E-2F30836C071E}">
  <dimension ref="A1:P78"/>
  <sheetViews>
    <sheetView topLeftCell="A28" workbookViewId="0">
      <selection activeCell="B50" sqref="B50:F50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6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N1" s="15" t="s">
        <v>3</v>
      </c>
      <c r="O1" s="15" t="s">
        <v>32</v>
      </c>
      <c r="P1" s="15" t="s">
        <v>8</v>
      </c>
    </row>
    <row r="2" spans="1:16" x14ac:dyDescent="0.3">
      <c r="A2" s="7">
        <v>1</v>
      </c>
      <c r="B2" s="8">
        <v>74768</v>
      </c>
      <c r="C2" s="8">
        <v>9</v>
      </c>
      <c r="D2" s="9" t="s">
        <v>59</v>
      </c>
      <c r="E2" s="9" t="s">
        <v>14</v>
      </c>
      <c r="F2" s="8">
        <v>2</v>
      </c>
      <c r="G2" s="9" t="s">
        <v>44</v>
      </c>
      <c r="H2" s="9" t="s">
        <v>318</v>
      </c>
      <c r="I2" s="9" t="s">
        <v>86</v>
      </c>
      <c r="J2" s="9" t="s">
        <v>717</v>
      </c>
      <c r="K2" s="10">
        <v>0</v>
      </c>
      <c r="N2">
        <f t="shared" ref="N2:N33" si="0">B2</f>
        <v>74768</v>
      </c>
      <c r="O2">
        <f>IF(AND(A2&gt;0,A2&lt;999),IFERROR(VLOOKUP(results5136[[#This Row],[Card]],U16W[],1,FALSE),0),0)</f>
        <v>74768</v>
      </c>
      <c r="P2">
        <f t="shared" ref="P2:P33" si="1">A2</f>
        <v>1</v>
      </c>
    </row>
    <row r="3" spans="1:16" x14ac:dyDescent="0.3">
      <c r="A3" s="11">
        <v>1</v>
      </c>
      <c r="B3" s="12">
        <v>77458</v>
      </c>
      <c r="C3" s="12">
        <v>6</v>
      </c>
      <c r="D3" s="13" t="s">
        <v>54</v>
      </c>
      <c r="E3" s="13" t="s">
        <v>16</v>
      </c>
      <c r="F3" s="12">
        <v>2</v>
      </c>
      <c r="G3" s="13" t="s">
        <v>44</v>
      </c>
      <c r="H3" s="13" t="s">
        <v>718</v>
      </c>
      <c r="I3" s="13" t="s">
        <v>333</v>
      </c>
      <c r="J3" s="13" t="s">
        <v>717</v>
      </c>
      <c r="K3" s="14">
        <v>0</v>
      </c>
      <c r="N3">
        <f t="shared" si="0"/>
        <v>77458</v>
      </c>
      <c r="O3">
        <f>IF(AND(A3&gt;0,A3&lt;999),IFERROR(VLOOKUP(results5136[[#This Row],[Card]],U16W[],1,FALSE),0),0)</f>
        <v>77458</v>
      </c>
      <c r="P3">
        <f t="shared" si="1"/>
        <v>1</v>
      </c>
    </row>
    <row r="4" spans="1:16" x14ac:dyDescent="0.3">
      <c r="A4" s="7">
        <v>3</v>
      </c>
      <c r="B4" s="8">
        <v>75089</v>
      </c>
      <c r="C4" s="8">
        <v>1</v>
      </c>
      <c r="D4" s="9" t="s">
        <v>57</v>
      </c>
      <c r="E4" s="9" t="s">
        <v>16</v>
      </c>
      <c r="F4" s="8">
        <v>2</v>
      </c>
      <c r="G4" s="9" t="s">
        <v>44</v>
      </c>
      <c r="H4" s="9" t="s">
        <v>21</v>
      </c>
      <c r="I4" s="9" t="s">
        <v>719</v>
      </c>
      <c r="J4" s="9" t="s">
        <v>720</v>
      </c>
      <c r="K4" s="10">
        <v>12.2</v>
      </c>
      <c r="N4">
        <f t="shared" si="0"/>
        <v>75089</v>
      </c>
      <c r="O4">
        <f>IF(AND(A4&gt;0,A4&lt;999),IFERROR(VLOOKUP(results5136[[#This Row],[Card]],U16W[],1,FALSE),0),0)</f>
        <v>75089</v>
      </c>
      <c r="P4">
        <f t="shared" si="1"/>
        <v>3</v>
      </c>
    </row>
    <row r="5" spans="1:16" x14ac:dyDescent="0.3">
      <c r="A5" s="11">
        <v>4</v>
      </c>
      <c r="B5" s="12">
        <v>75260</v>
      </c>
      <c r="C5" s="12">
        <v>13</v>
      </c>
      <c r="D5" s="13" t="s">
        <v>64</v>
      </c>
      <c r="E5" s="13" t="s">
        <v>16</v>
      </c>
      <c r="F5" s="12">
        <v>2</v>
      </c>
      <c r="G5" s="13" t="s">
        <v>44</v>
      </c>
      <c r="H5" s="13" t="s">
        <v>721</v>
      </c>
      <c r="I5" s="13" t="s">
        <v>722</v>
      </c>
      <c r="J5" s="13" t="s">
        <v>723</v>
      </c>
      <c r="K5" s="14">
        <v>34.619999999999997</v>
      </c>
      <c r="N5">
        <f t="shared" si="0"/>
        <v>75260</v>
      </c>
      <c r="O5">
        <f>IF(AND(A5&gt;0,A5&lt;999),IFERROR(VLOOKUP(results5136[[#This Row],[Card]],U16W[],1,FALSE),0),0)</f>
        <v>75260</v>
      </c>
      <c r="P5">
        <f t="shared" si="1"/>
        <v>4</v>
      </c>
    </row>
    <row r="6" spans="1:16" x14ac:dyDescent="0.3">
      <c r="A6" s="7">
        <v>5</v>
      </c>
      <c r="B6" s="8">
        <v>80966</v>
      </c>
      <c r="C6" s="8">
        <v>2</v>
      </c>
      <c r="D6" s="9" t="s">
        <v>89</v>
      </c>
      <c r="E6" s="9" t="s">
        <v>19</v>
      </c>
      <c r="F6" s="8">
        <v>3</v>
      </c>
      <c r="G6" s="9" t="s">
        <v>44</v>
      </c>
      <c r="H6" s="9" t="s">
        <v>402</v>
      </c>
      <c r="I6" s="9" t="s">
        <v>383</v>
      </c>
      <c r="J6" s="9" t="s">
        <v>724</v>
      </c>
      <c r="K6" s="10">
        <v>35.93</v>
      </c>
      <c r="N6">
        <f t="shared" si="0"/>
        <v>80966</v>
      </c>
      <c r="O6">
        <f>IF(AND(A6&gt;0,A6&lt;999),IFERROR(VLOOKUP(results5136[[#This Row],[Card]],U16W[],1,FALSE),0),0)</f>
        <v>80966</v>
      </c>
      <c r="P6">
        <f t="shared" si="1"/>
        <v>5</v>
      </c>
    </row>
    <row r="7" spans="1:16" x14ac:dyDescent="0.3">
      <c r="A7" s="11">
        <v>6</v>
      </c>
      <c r="B7" s="12">
        <v>80983</v>
      </c>
      <c r="C7" s="12">
        <v>17</v>
      </c>
      <c r="D7" s="13" t="s">
        <v>99</v>
      </c>
      <c r="E7" s="13" t="s">
        <v>19</v>
      </c>
      <c r="F7" s="12">
        <v>3</v>
      </c>
      <c r="G7" s="13" t="s">
        <v>44</v>
      </c>
      <c r="H7" s="13" t="s">
        <v>725</v>
      </c>
      <c r="I7" s="13" t="s">
        <v>726</v>
      </c>
      <c r="J7" s="13" t="s">
        <v>727</v>
      </c>
      <c r="K7" s="14">
        <v>52.26</v>
      </c>
      <c r="N7">
        <f t="shared" si="0"/>
        <v>80983</v>
      </c>
      <c r="O7">
        <f>IF(AND(A7&gt;0,A7&lt;999),IFERROR(VLOOKUP(results5136[[#This Row],[Card]],U16W[],1,FALSE),0),0)</f>
        <v>80983</v>
      </c>
      <c r="P7">
        <f t="shared" si="1"/>
        <v>6</v>
      </c>
    </row>
    <row r="8" spans="1:16" x14ac:dyDescent="0.3">
      <c r="A8" s="7">
        <v>7</v>
      </c>
      <c r="B8" s="8">
        <v>80905</v>
      </c>
      <c r="C8" s="8">
        <v>29</v>
      </c>
      <c r="D8" s="9" t="s">
        <v>62</v>
      </c>
      <c r="E8" s="9" t="s">
        <v>16</v>
      </c>
      <c r="F8" s="8">
        <v>3</v>
      </c>
      <c r="G8" s="9" t="s">
        <v>44</v>
      </c>
      <c r="H8" s="9" t="s">
        <v>728</v>
      </c>
      <c r="I8" s="9" t="s">
        <v>729</v>
      </c>
      <c r="J8" s="9" t="s">
        <v>730</v>
      </c>
      <c r="K8" s="10">
        <v>52.54</v>
      </c>
      <c r="N8">
        <f t="shared" si="0"/>
        <v>80905</v>
      </c>
      <c r="O8">
        <f>IF(AND(A8&gt;0,A8&lt;999),IFERROR(VLOOKUP(results5136[[#This Row],[Card]],U16W[],1,FALSE),0),0)</f>
        <v>80905</v>
      </c>
      <c r="P8">
        <f t="shared" si="1"/>
        <v>7</v>
      </c>
    </row>
    <row r="9" spans="1:16" x14ac:dyDescent="0.3">
      <c r="A9" s="11">
        <v>8</v>
      </c>
      <c r="B9" s="12">
        <v>80845</v>
      </c>
      <c r="C9" s="12">
        <v>21</v>
      </c>
      <c r="D9" s="13" t="s">
        <v>77</v>
      </c>
      <c r="E9" s="13" t="s">
        <v>15</v>
      </c>
      <c r="F9" s="12">
        <v>3</v>
      </c>
      <c r="G9" s="13" t="s">
        <v>44</v>
      </c>
      <c r="H9" s="13" t="s">
        <v>731</v>
      </c>
      <c r="I9" s="13" t="s">
        <v>144</v>
      </c>
      <c r="J9" s="13" t="s">
        <v>732</v>
      </c>
      <c r="K9" s="14">
        <v>53.29</v>
      </c>
      <c r="N9">
        <f t="shared" si="0"/>
        <v>80845</v>
      </c>
      <c r="O9">
        <f>IF(AND(A9&gt;0,A9&lt;999),IFERROR(VLOOKUP(results5136[[#This Row],[Card]],U16W[],1,FALSE),0),0)</f>
        <v>80845</v>
      </c>
      <c r="P9">
        <f t="shared" si="1"/>
        <v>8</v>
      </c>
    </row>
    <row r="10" spans="1:16" x14ac:dyDescent="0.3">
      <c r="A10" s="7">
        <v>9</v>
      </c>
      <c r="B10" s="8">
        <v>80888</v>
      </c>
      <c r="C10" s="8">
        <v>31</v>
      </c>
      <c r="D10" s="9" t="s">
        <v>61</v>
      </c>
      <c r="E10" s="9" t="s">
        <v>43</v>
      </c>
      <c r="F10" s="8">
        <v>3</v>
      </c>
      <c r="G10" s="9" t="s">
        <v>44</v>
      </c>
      <c r="H10" s="9" t="s">
        <v>733</v>
      </c>
      <c r="I10" s="9" t="s">
        <v>734</v>
      </c>
      <c r="J10" s="9" t="s">
        <v>735</v>
      </c>
      <c r="K10" s="10">
        <v>54.23</v>
      </c>
      <c r="N10">
        <f t="shared" si="0"/>
        <v>80888</v>
      </c>
      <c r="O10">
        <f>IF(AND(A10&gt;0,A10&lt;999),IFERROR(VLOOKUP(results5136[[#This Row],[Card]],U16W[],1,FALSE),0),0)</f>
        <v>80888</v>
      </c>
      <c r="P10">
        <f t="shared" si="1"/>
        <v>9</v>
      </c>
    </row>
    <row r="11" spans="1:16" x14ac:dyDescent="0.3">
      <c r="A11" s="11">
        <v>10</v>
      </c>
      <c r="B11" s="12">
        <v>75556</v>
      </c>
      <c r="C11" s="12">
        <v>23</v>
      </c>
      <c r="D11" s="13" t="s">
        <v>119</v>
      </c>
      <c r="E11" s="13" t="s">
        <v>18</v>
      </c>
      <c r="F11" s="12">
        <v>2</v>
      </c>
      <c r="G11" s="13" t="s">
        <v>44</v>
      </c>
      <c r="H11" s="13" t="s">
        <v>736</v>
      </c>
      <c r="I11" s="13" t="s">
        <v>737</v>
      </c>
      <c r="J11" s="13" t="s">
        <v>738</v>
      </c>
      <c r="K11" s="14">
        <v>55.73</v>
      </c>
      <c r="N11">
        <f t="shared" si="0"/>
        <v>75556</v>
      </c>
      <c r="O11">
        <f>IF(AND(A11&gt;0,A11&lt;999),IFERROR(VLOOKUP(results5136[[#This Row],[Card]],U16W[],1,FALSE),0),0)</f>
        <v>75556</v>
      </c>
      <c r="P11">
        <f t="shared" si="1"/>
        <v>10</v>
      </c>
    </row>
    <row r="12" spans="1:16" x14ac:dyDescent="0.3">
      <c r="A12" s="7">
        <v>11</v>
      </c>
      <c r="B12" s="8">
        <v>81174</v>
      </c>
      <c r="C12" s="8">
        <v>32</v>
      </c>
      <c r="D12" s="9" t="s">
        <v>106</v>
      </c>
      <c r="E12" s="9" t="s">
        <v>16</v>
      </c>
      <c r="F12" s="8">
        <v>3</v>
      </c>
      <c r="G12" s="9" t="s">
        <v>44</v>
      </c>
      <c r="H12" s="9" t="s">
        <v>739</v>
      </c>
      <c r="I12" s="9" t="s">
        <v>740</v>
      </c>
      <c r="J12" s="9" t="s">
        <v>741</v>
      </c>
      <c r="K12" s="10">
        <v>56.38</v>
      </c>
      <c r="N12">
        <f t="shared" si="0"/>
        <v>81174</v>
      </c>
      <c r="O12">
        <f>IF(AND(A12&gt;0,A12&lt;999),IFERROR(VLOOKUP(results5136[[#This Row],[Card]],U16W[],1,FALSE),0),0)</f>
        <v>81174</v>
      </c>
      <c r="P12">
        <f t="shared" si="1"/>
        <v>11</v>
      </c>
    </row>
    <row r="13" spans="1:16" x14ac:dyDescent="0.3">
      <c r="A13" s="11">
        <v>12</v>
      </c>
      <c r="B13" s="12">
        <v>80848</v>
      </c>
      <c r="C13" s="12">
        <v>28</v>
      </c>
      <c r="D13" s="13" t="s">
        <v>66</v>
      </c>
      <c r="E13" s="13" t="s">
        <v>15</v>
      </c>
      <c r="F13" s="12">
        <v>3</v>
      </c>
      <c r="G13" s="13" t="s">
        <v>44</v>
      </c>
      <c r="H13" s="13" t="s">
        <v>742</v>
      </c>
      <c r="I13" s="13" t="s">
        <v>743</v>
      </c>
      <c r="J13" s="13" t="s">
        <v>744</v>
      </c>
      <c r="K13" s="14">
        <v>57.23</v>
      </c>
      <c r="N13">
        <f t="shared" si="0"/>
        <v>80848</v>
      </c>
      <c r="O13">
        <f>IF(AND(A13&gt;0,A13&lt;999),IFERROR(VLOOKUP(results5136[[#This Row],[Card]],U16W[],1,FALSE),0),0)</f>
        <v>80848</v>
      </c>
      <c r="P13">
        <f t="shared" si="1"/>
        <v>12</v>
      </c>
    </row>
    <row r="14" spans="1:16" x14ac:dyDescent="0.3">
      <c r="A14" s="7">
        <v>13</v>
      </c>
      <c r="B14" s="8">
        <v>74583</v>
      </c>
      <c r="C14" s="8">
        <v>26</v>
      </c>
      <c r="D14" s="9" t="s">
        <v>79</v>
      </c>
      <c r="E14" s="9" t="s">
        <v>43</v>
      </c>
      <c r="F14" s="8">
        <v>2</v>
      </c>
      <c r="G14" s="9" t="s">
        <v>44</v>
      </c>
      <c r="H14" s="9" t="s">
        <v>346</v>
      </c>
      <c r="I14" s="9" t="s">
        <v>745</v>
      </c>
      <c r="J14" s="9" t="s">
        <v>746</v>
      </c>
      <c r="K14" s="10">
        <v>58.26</v>
      </c>
      <c r="N14">
        <f t="shared" si="0"/>
        <v>74583</v>
      </c>
      <c r="O14">
        <f>IF(AND(A14&gt;0,A14&lt;999),IFERROR(VLOOKUP(results5136[[#This Row],[Card]],U16W[],1,FALSE),0),0)</f>
        <v>74583</v>
      </c>
      <c r="P14">
        <f t="shared" si="1"/>
        <v>13</v>
      </c>
    </row>
    <row r="15" spans="1:16" x14ac:dyDescent="0.3">
      <c r="A15" s="11">
        <v>14</v>
      </c>
      <c r="B15" s="12">
        <v>70311</v>
      </c>
      <c r="C15" s="12">
        <v>7</v>
      </c>
      <c r="D15" s="13" t="s">
        <v>91</v>
      </c>
      <c r="E15" s="13" t="s">
        <v>52</v>
      </c>
      <c r="F15" s="12">
        <v>3</v>
      </c>
      <c r="G15" s="13" t="s">
        <v>44</v>
      </c>
      <c r="H15" s="13" t="s">
        <v>747</v>
      </c>
      <c r="I15" s="13" t="s">
        <v>748</v>
      </c>
      <c r="J15" s="13" t="s">
        <v>749</v>
      </c>
      <c r="K15" s="14">
        <v>59.1</v>
      </c>
      <c r="N15">
        <f t="shared" si="0"/>
        <v>70311</v>
      </c>
      <c r="O15">
        <f>IF(AND(A15&gt;0,A15&lt;999),IFERROR(VLOOKUP(results5136[[#This Row],[Card]],U16W[],1,FALSE),0),0)</f>
        <v>70311</v>
      </c>
      <c r="P15">
        <f t="shared" si="1"/>
        <v>14</v>
      </c>
    </row>
    <row r="16" spans="1:16" x14ac:dyDescent="0.3">
      <c r="A16" s="7">
        <v>15</v>
      </c>
      <c r="B16" s="8">
        <v>75361</v>
      </c>
      <c r="C16" s="8">
        <v>14</v>
      </c>
      <c r="D16" s="9" t="s">
        <v>67</v>
      </c>
      <c r="E16" s="9" t="s">
        <v>43</v>
      </c>
      <c r="F16" s="8">
        <v>2</v>
      </c>
      <c r="G16" s="9" t="s">
        <v>44</v>
      </c>
      <c r="H16" s="9" t="s">
        <v>750</v>
      </c>
      <c r="I16" s="9" t="s">
        <v>685</v>
      </c>
      <c r="J16" s="9" t="s">
        <v>751</v>
      </c>
      <c r="K16" s="10">
        <v>60.04</v>
      </c>
      <c r="N16">
        <f t="shared" si="0"/>
        <v>75361</v>
      </c>
      <c r="O16">
        <f>IF(AND(A16&gt;0,A16&lt;999),IFERROR(VLOOKUP(results5136[[#This Row],[Card]],U16W[],1,FALSE),0),0)</f>
        <v>75361</v>
      </c>
      <c r="P16">
        <f t="shared" si="1"/>
        <v>15</v>
      </c>
    </row>
    <row r="17" spans="1:16" x14ac:dyDescent="0.3">
      <c r="A17" s="11">
        <v>16</v>
      </c>
      <c r="B17" s="12">
        <v>81556</v>
      </c>
      <c r="C17" s="12">
        <v>76</v>
      </c>
      <c r="D17" s="13" t="s">
        <v>179</v>
      </c>
      <c r="E17" s="13" t="s">
        <v>19</v>
      </c>
      <c r="F17" s="12">
        <v>3</v>
      </c>
      <c r="G17" s="13" t="s">
        <v>44</v>
      </c>
      <c r="H17" s="13" t="s">
        <v>752</v>
      </c>
      <c r="I17" s="13" t="s">
        <v>753</v>
      </c>
      <c r="J17" s="13" t="s">
        <v>754</v>
      </c>
      <c r="K17" s="14">
        <v>64.36</v>
      </c>
      <c r="N17">
        <f t="shared" si="0"/>
        <v>81556</v>
      </c>
      <c r="O17">
        <f>IF(AND(A17&gt;0,A17&lt;999),IFERROR(VLOOKUP(results5136[[#This Row],[Card]],U16W[],1,FALSE),0),0)</f>
        <v>81556</v>
      </c>
      <c r="P17">
        <f t="shared" si="1"/>
        <v>16</v>
      </c>
    </row>
    <row r="18" spans="1:16" x14ac:dyDescent="0.3">
      <c r="A18" s="7">
        <v>17</v>
      </c>
      <c r="B18" s="8">
        <v>80883</v>
      </c>
      <c r="C18" s="8">
        <v>34</v>
      </c>
      <c r="D18" s="9" t="s">
        <v>104</v>
      </c>
      <c r="E18" s="9" t="s">
        <v>14</v>
      </c>
      <c r="F18" s="8">
        <v>3</v>
      </c>
      <c r="G18" s="9" t="s">
        <v>44</v>
      </c>
      <c r="H18" s="9" t="s">
        <v>755</v>
      </c>
      <c r="I18" s="9" t="s">
        <v>397</v>
      </c>
      <c r="J18" s="9" t="s">
        <v>756</v>
      </c>
      <c r="K18" s="10">
        <v>64.73</v>
      </c>
      <c r="N18">
        <f t="shared" si="0"/>
        <v>80883</v>
      </c>
      <c r="O18">
        <f>IF(AND(A18&gt;0,A18&lt;999),IFERROR(VLOOKUP(results5136[[#This Row],[Card]],U16W[],1,FALSE),0),0)</f>
        <v>80883</v>
      </c>
      <c r="P18">
        <f t="shared" si="1"/>
        <v>17</v>
      </c>
    </row>
    <row r="19" spans="1:16" x14ac:dyDescent="0.3">
      <c r="A19" s="11">
        <v>18</v>
      </c>
      <c r="B19" s="12">
        <v>80540</v>
      </c>
      <c r="C19" s="12">
        <v>10</v>
      </c>
      <c r="D19" s="13" t="s">
        <v>175</v>
      </c>
      <c r="E19" s="13" t="s">
        <v>45</v>
      </c>
      <c r="F19" s="12">
        <v>3</v>
      </c>
      <c r="G19" s="13" t="s">
        <v>44</v>
      </c>
      <c r="H19" s="13" t="s">
        <v>757</v>
      </c>
      <c r="I19" s="13" t="s">
        <v>758</v>
      </c>
      <c r="J19" s="13" t="s">
        <v>759</v>
      </c>
      <c r="K19" s="14">
        <v>66.23</v>
      </c>
      <c r="N19">
        <f t="shared" si="0"/>
        <v>80540</v>
      </c>
      <c r="O19">
        <f>IF(AND(A19&gt;0,A19&lt;999),IFERROR(VLOOKUP(results5136[[#This Row],[Card]],U16W[],1,FALSE),0),0)</f>
        <v>80540</v>
      </c>
      <c r="P19">
        <f t="shared" si="1"/>
        <v>18</v>
      </c>
    </row>
    <row r="20" spans="1:16" x14ac:dyDescent="0.3">
      <c r="A20" s="7">
        <v>19</v>
      </c>
      <c r="B20" s="8">
        <v>80972</v>
      </c>
      <c r="C20" s="8">
        <v>16</v>
      </c>
      <c r="D20" s="9" t="s">
        <v>111</v>
      </c>
      <c r="E20" s="9" t="s">
        <v>19</v>
      </c>
      <c r="F20" s="8">
        <v>3</v>
      </c>
      <c r="G20" s="9" t="s">
        <v>44</v>
      </c>
      <c r="H20" s="9" t="s">
        <v>757</v>
      </c>
      <c r="I20" s="9" t="s">
        <v>151</v>
      </c>
      <c r="J20" s="9" t="s">
        <v>760</v>
      </c>
      <c r="K20" s="10">
        <v>66.89</v>
      </c>
      <c r="N20">
        <f t="shared" si="0"/>
        <v>80972</v>
      </c>
      <c r="O20">
        <f>IF(AND(A20&gt;0,A20&lt;999),IFERROR(VLOOKUP(results5136[[#This Row],[Card]],U16W[],1,FALSE),0),0)</f>
        <v>80972</v>
      </c>
      <c r="P20">
        <f t="shared" si="1"/>
        <v>19</v>
      </c>
    </row>
    <row r="21" spans="1:16" x14ac:dyDescent="0.3">
      <c r="A21" s="11">
        <v>20</v>
      </c>
      <c r="B21" s="12">
        <v>76810</v>
      </c>
      <c r="C21" s="12">
        <v>33</v>
      </c>
      <c r="D21" s="13" t="s">
        <v>114</v>
      </c>
      <c r="E21" s="13" t="s">
        <v>28</v>
      </c>
      <c r="F21" s="12">
        <v>2</v>
      </c>
      <c r="G21" s="13" t="s">
        <v>44</v>
      </c>
      <c r="H21" s="13" t="s">
        <v>757</v>
      </c>
      <c r="I21" s="13" t="s">
        <v>761</v>
      </c>
      <c r="J21" s="13" t="s">
        <v>762</v>
      </c>
      <c r="K21" s="14">
        <v>68.3</v>
      </c>
      <c r="N21">
        <f t="shared" si="0"/>
        <v>76810</v>
      </c>
      <c r="O21">
        <f>IF(AND(A21&gt;0,A21&lt;999),IFERROR(VLOOKUP(results5136[[#This Row],[Card]],U16W[],1,FALSE),0),0)</f>
        <v>76810</v>
      </c>
      <c r="P21">
        <f t="shared" si="1"/>
        <v>20</v>
      </c>
    </row>
    <row r="22" spans="1:16" x14ac:dyDescent="0.3">
      <c r="A22" s="7">
        <v>21</v>
      </c>
      <c r="B22" s="8">
        <v>80507</v>
      </c>
      <c r="C22" s="8">
        <v>3</v>
      </c>
      <c r="D22" s="9" t="s">
        <v>74</v>
      </c>
      <c r="E22" s="9" t="s">
        <v>75</v>
      </c>
      <c r="F22" s="8">
        <v>3</v>
      </c>
      <c r="G22" s="9" t="s">
        <v>44</v>
      </c>
      <c r="H22" s="9" t="s">
        <v>745</v>
      </c>
      <c r="I22" s="9" t="s">
        <v>355</v>
      </c>
      <c r="J22" s="9" t="s">
        <v>763</v>
      </c>
      <c r="K22" s="10">
        <v>72.61</v>
      </c>
      <c r="N22">
        <f t="shared" si="0"/>
        <v>80507</v>
      </c>
      <c r="O22">
        <f>IF(AND(A22&gt;0,A22&lt;999),IFERROR(VLOOKUP(results5136[[#This Row],[Card]],U16W[],1,FALSE),0),0)</f>
        <v>80507</v>
      </c>
      <c r="P22">
        <f t="shared" si="1"/>
        <v>21</v>
      </c>
    </row>
    <row r="23" spans="1:16" x14ac:dyDescent="0.3">
      <c r="A23" s="11">
        <v>22</v>
      </c>
      <c r="B23" s="12">
        <v>80959</v>
      </c>
      <c r="C23" s="12">
        <v>35</v>
      </c>
      <c r="D23" s="13" t="s">
        <v>130</v>
      </c>
      <c r="E23" s="13" t="s">
        <v>19</v>
      </c>
      <c r="F23" s="12">
        <v>3</v>
      </c>
      <c r="G23" s="13" t="s">
        <v>44</v>
      </c>
      <c r="H23" s="13" t="s">
        <v>761</v>
      </c>
      <c r="I23" s="13" t="s">
        <v>764</v>
      </c>
      <c r="J23" s="13" t="s">
        <v>765</v>
      </c>
      <c r="K23" s="14">
        <v>72.709999999999994</v>
      </c>
      <c r="N23">
        <f t="shared" si="0"/>
        <v>80959</v>
      </c>
      <c r="O23">
        <f>IF(AND(A23&gt;0,A23&lt;999),IFERROR(VLOOKUP(results5136[[#This Row],[Card]],U16W[],1,FALSE),0),0)</f>
        <v>80959</v>
      </c>
      <c r="P23">
        <f t="shared" si="1"/>
        <v>22</v>
      </c>
    </row>
    <row r="24" spans="1:16" x14ac:dyDescent="0.3">
      <c r="A24" s="7">
        <v>23</v>
      </c>
      <c r="B24" s="8">
        <v>80543</v>
      </c>
      <c r="C24" s="8">
        <v>4</v>
      </c>
      <c r="D24" s="9" t="s">
        <v>113</v>
      </c>
      <c r="E24" s="9" t="s">
        <v>45</v>
      </c>
      <c r="F24" s="8">
        <v>2</v>
      </c>
      <c r="G24" s="9" t="s">
        <v>44</v>
      </c>
      <c r="H24" s="9" t="s">
        <v>685</v>
      </c>
      <c r="I24" s="9" t="s">
        <v>355</v>
      </c>
      <c r="J24" s="9" t="s">
        <v>766</v>
      </c>
      <c r="K24" s="10">
        <v>75.150000000000006</v>
      </c>
      <c r="N24">
        <f t="shared" si="0"/>
        <v>80543</v>
      </c>
      <c r="O24">
        <f>IF(AND(A24&gt;0,A24&lt;999),IFERROR(VLOOKUP(results5136[[#This Row],[Card]],U16W[],1,FALSE),0),0)</f>
        <v>80543</v>
      </c>
      <c r="P24">
        <f t="shared" si="1"/>
        <v>23</v>
      </c>
    </row>
    <row r="25" spans="1:16" x14ac:dyDescent="0.3">
      <c r="A25" s="11">
        <v>24</v>
      </c>
      <c r="B25" s="12">
        <v>76255</v>
      </c>
      <c r="C25" s="12">
        <v>24</v>
      </c>
      <c r="D25" s="13" t="s">
        <v>116</v>
      </c>
      <c r="E25" s="13" t="s">
        <v>14</v>
      </c>
      <c r="F25" s="12">
        <v>2</v>
      </c>
      <c r="G25" s="13" t="s">
        <v>44</v>
      </c>
      <c r="H25" s="13" t="s">
        <v>767</v>
      </c>
      <c r="I25" s="13" t="s">
        <v>768</v>
      </c>
      <c r="J25" s="13" t="s">
        <v>769</v>
      </c>
      <c r="K25" s="14">
        <v>75.239999999999995</v>
      </c>
      <c r="N25">
        <f t="shared" si="0"/>
        <v>76255</v>
      </c>
      <c r="O25">
        <f>IF(AND(A25&gt;0,A25&lt;999),IFERROR(VLOOKUP(results5136[[#This Row],[Card]],U16W[],1,FALSE),0),0)</f>
        <v>76255</v>
      </c>
      <c r="P25">
        <f t="shared" si="1"/>
        <v>24</v>
      </c>
    </row>
    <row r="26" spans="1:16" x14ac:dyDescent="0.3">
      <c r="A26" s="7">
        <v>25</v>
      </c>
      <c r="B26" s="8">
        <v>74981</v>
      </c>
      <c r="C26" s="8">
        <v>42</v>
      </c>
      <c r="D26" s="9" t="s">
        <v>124</v>
      </c>
      <c r="E26" s="9" t="s">
        <v>22</v>
      </c>
      <c r="F26" s="8">
        <v>2</v>
      </c>
      <c r="G26" s="9" t="s">
        <v>44</v>
      </c>
      <c r="H26" s="9" t="s">
        <v>770</v>
      </c>
      <c r="I26" s="9" t="s">
        <v>771</v>
      </c>
      <c r="J26" s="9" t="s">
        <v>772</v>
      </c>
      <c r="K26" s="10">
        <v>80.31</v>
      </c>
      <c r="N26">
        <f t="shared" si="0"/>
        <v>74981</v>
      </c>
      <c r="O26">
        <f>IF(AND(A26&gt;0,A26&lt;999),IFERROR(VLOOKUP(results5136[[#This Row],[Card]],U16W[],1,FALSE),0),0)</f>
        <v>74981</v>
      </c>
      <c r="P26">
        <f t="shared" si="1"/>
        <v>25</v>
      </c>
    </row>
    <row r="27" spans="1:16" x14ac:dyDescent="0.3">
      <c r="A27" s="11">
        <v>26</v>
      </c>
      <c r="B27" s="12">
        <v>74866</v>
      </c>
      <c r="C27" s="12">
        <v>27</v>
      </c>
      <c r="D27" s="13" t="s">
        <v>109</v>
      </c>
      <c r="E27" s="13" t="s">
        <v>43</v>
      </c>
      <c r="F27" s="12">
        <v>3</v>
      </c>
      <c r="G27" s="13" t="s">
        <v>44</v>
      </c>
      <c r="H27" s="13" t="s">
        <v>773</v>
      </c>
      <c r="I27" s="13" t="s">
        <v>694</v>
      </c>
      <c r="J27" s="13" t="s">
        <v>774</v>
      </c>
      <c r="K27" s="14">
        <v>80.400000000000006</v>
      </c>
      <c r="N27">
        <f t="shared" si="0"/>
        <v>74866</v>
      </c>
      <c r="O27">
        <f>IF(AND(A27&gt;0,A27&lt;999),IFERROR(VLOOKUP(results5136[[#This Row],[Card]],U16W[],1,FALSE),0),0)</f>
        <v>74866</v>
      </c>
      <c r="P27">
        <f t="shared" si="1"/>
        <v>26</v>
      </c>
    </row>
    <row r="28" spans="1:16" x14ac:dyDescent="0.3">
      <c r="A28" s="7">
        <v>27</v>
      </c>
      <c r="B28" s="8">
        <v>80548</v>
      </c>
      <c r="C28" s="8">
        <v>5</v>
      </c>
      <c r="D28" s="9" t="s">
        <v>108</v>
      </c>
      <c r="E28" s="9" t="s">
        <v>45</v>
      </c>
      <c r="F28" s="8">
        <v>2</v>
      </c>
      <c r="G28" s="9" t="s">
        <v>44</v>
      </c>
      <c r="H28" s="9" t="s">
        <v>775</v>
      </c>
      <c r="I28" s="9" t="s">
        <v>776</v>
      </c>
      <c r="J28" s="9" t="s">
        <v>777</v>
      </c>
      <c r="K28" s="10">
        <v>87.53</v>
      </c>
      <c r="N28">
        <f t="shared" si="0"/>
        <v>80548</v>
      </c>
      <c r="O28">
        <f>IF(AND(A28&gt;0,A28&lt;999),IFERROR(VLOOKUP(results5136[[#This Row],[Card]],U16W[],1,FALSE),0),0)</f>
        <v>80548</v>
      </c>
      <c r="P28">
        <f t="shared" si="1"/>
        <v>27</v>
      </c>
    </row>
    <row r="29" spans="1:16" x14ac:dyDescent="0.3">
      <c r="A29" s="11">
        <v>28</v>
      </c>
      <c r="B29" s="12">
        <v>80880</v>
      </c>
      <c r="C29" s="12">
        <v>37</v>
      </c>
      <c r="D29" s="13" t="s">
        <v>101</v>
      </c>
      <c r="E29" s="13" t="s">
        <v>14</v>
      </c>
      <c r="F29" s="12">
        <v>3</v>
      </c>
      <c r="G29" s="13" t="s">
        <v>44</v>
      </c>
      <c r="H29" s="13" t="s">
        <v>778</v>
      </c>
      <c r="I29" s="13" t="s">
        <v>779</v>
      </c>
      <c r="J29" s="13" t="s">
        <v>780</v>
      </c>
      <c r="K29" s="14">
        <v>88.66</v>
      </c>
      <c r="N29">
        <f t="shared" si="0"/>
        <v>80880</v>
      </c>
      <c r="O29">
        <f>IF(AND(A29&gt;0,A29&lt;999),IFERROR(VLOOKUP(results5136[[#This Row],[Card]],U16W[],1,FALSE),0),0)</f>
        <v>80880</v>
      </c>
      <c r="P29">
        <f t="shared" si="1"/>
        <v>28</v>
      </c>
    </row>
    <row r="30" spans="1:16" x14ac:dyDescent="0.3">
      <c r="A30" s="7">
        <v>29</v>
      </c>
      <c r="B30" s="8">
        <v>85769</v>
      </c>
      <c r="C30" s="8">
        <v>44</v>
      </c>
      <c r="D30" s="9" t="s">
        <v>135</v>
      </c>
      <c r="E30" s="9" t="s">
        <v>14</v>
      </c>
      <c r="F30" s="8">
        <v>2</v>
      </c>
      <c r="G30" s="9" t="s">
        <v>44</v>
      </c>
      <c r="H30" s="9" t="s">
        <v>781</v>
      </c>
      <c r="I30" s="9" t="s">
        <v>782</v>
      </c>
      <c r="J30" s="9" t="s">
        <v>783</v>
      </c>
      <c r="K30" s="10">
        <v>92.22</v>
      </c>
      <c r="N30">
        <f t="shared" si="0"/>
        <v>85769</v>
      </c>
      <c r="O30">
        <f>IF(AND(A30&gt;0,A30&lt;999),IFERROR(VLOOKUP(results5136[[#This Row],[Card]],U16W[],1,FALSE),0),0)</f>
        <v>85769</v>
      </c>
      <c r="P30">
        <f t="shared" si="1"/>
        <v>29</v>
      </c>
    </row>
    <row r="31" spans="1:16" x14ac:dyDescent="0.3">
      <c r="A31" s="11">
        <v>30</v>
      </c>
      <c r="B31" s="12">
        <v>77192</v>
      </c>
      <c r="C31" s="12">
        <v>40</v>
      </c>
      <c r="D31" s="13" t="s">
        <v>97</v>
      </c>
      <c r="E31" s="13" t="s">
        <v>20</v>
      </c>
      <c r="F31" s="12">
        <v>2</v>
      </c>
      <c r="G31" s="13" t="s">
        <v>44</v>
      </c>
      <c r="H31" s="13" t="s">
        <v>784</v>
      </c>
      <c r="I31" s="13" t="s">
        <v>785</v>
      </c>
      <c r="J31" s="13" t="s">
        <v>786</v>
      </c>
      <c r="K31" s="14">
        <v>92.31</v>
      </c>
      <c r="N31">
        <f t="shared" si="0"/>
        <v>77192</v>
      </c>
      <c r="O31">
        <f>IF(AND(A31&gt;0,A31&lt;999),IFERROR(VLOOKUP(results5136[[#This Row],[Card]],U16W[],1,FALSE),0),0)</f>
        <v>77192</v>
      </c>
      <c r="P31">
        <f t="shared" si="1"/>
        <v>30</v>
      </c>
    </row>
    <row r="32" spans="1:16" x14ac:dyDescent="0.3">
      <c r="A32" s="7">
        <v>31</v>
      </c>
      <c r="B32" s="8">
        <v>80895</v>
      </c>
      <c r="C32" s="8">
        <v>43</v>
      </c>
      <c r="D32" s="9" t="s">
        <v>120</v>
      </c>
      <c r="E32" s="9" t="s">
        <v>17</v>
      </c>
      <c r="F32" s="8">
        <v>3</v>
      </c>
      <c r="G32" s="9" t="s">
        <v>44</v>
      </c>
      <c r="H32" s="9" t="s">
        <v>352</v>
      </c>
      <c r="I32" s="9" t="s">
        <v>787</v>
      </c>
      <c r="J32" s="9" t="s">
        <v>361</v>
      </c>
      <c r="K32" s="10">
        <v>95.04</v>
      </c>
      <c r="N32">
        <f t="shared" si="0"/>
        <v>80895</v>
      </c>
      <c r="O32">
        <f>IF(AND(A32&gt;0,A32&lt;999),IFERROR(VLOOKUP(results5136[[#This Row],[Card]],U16W[],1,FALSE),0),0)</f>
        <v>80895</v>
      </c>
      <c r="P32">
        <f t="shared" si="1"/>
        <v>31</v>
      </c>
    </row>
    <row r="33" spans="1:16" x14ac:dyDescent="0.3">
      <c r="A33" s="11">
        <v>32</v>
      </c>
      <c r="B33" s="12">
        <v>78558</v>
      </c>
      <c r="C33" s="12">
        <v>47</v>
      </c>
      <c r="D33" s="13" t="s">
        <v>103</v>
      </c>
      <c r="E33" s="13" t="s">
        <v>14</v>
      </c>
      <c r="F33" s="12">
        <v>2</v>
      </c>
      <c r="G33" s="13" t="s">
        <v>44</v>
      </c>
      <c r="H33" s="13" t="s">
        <v>788</v>
      </c>
      <c r="I33" s="13" t="s">
        <v>789</v>
      </c>
      <c r="J33" s="13" t="s">
        <v>790</v>
      </c>
      <c r="K33" s="14">
        <v>95.13</v>
      </c>
      <c r="N33">
        <f t="shared" si="0"/>
        <v>78558</v>
      </c>
      <c r="O33">
        <f>IF(AND(A33&gt;0,A33&lt;999),IFERROR(VLOOKUP(results5136[[#This Row],[Card]],U16W[],1,FALSE),0),0)</f>
        <v>78558</v>
      </c>
      <c r="P33">
        <f t="shared" si="1"/>
        <v>32</v>
      </c>
    </row>
    <row r="34" spans="1:16" x14ac:dyDescent="0.3">
      <c r="A34" s="7">
        <v>33</v>
      </c>
      <c r="B34" s="8">
        <v>76232</v>
      </c>
      <c r="C34" s="8">
        <v>50</v>
      </c>
      <c r="D34" s="9" t="s">
        <v>145</v>
      </c>
      <c r="E34" s="9" t="s">
        <v>15</v>
      </c>
      <c r="F34" s="8">
        <v>3</v>
      </c>
      <c r="G34" s="9" t="s">
        <v>44</v>
      </c>
      <c r="H34" s="9" t="s">
        <v>791</v>
      </c>
      <c r="I34" s="9" t="s">
        <v>792</v>
      </c>
      <c r="J34" s="9" t="s">
        <v>793</v>
      </c>
      <c r="K34" s="10">
        <v>98.88</v>
      </c>
      <c r="N34">
        <f t="shared" ref="N34:N65" si="2">B34</f>
        <v>76232</v>
      </c>
      <c r="O34">
        <f>IF(AND(A34&gt;0,A34&lt;999),IFERROR(VLOOKUP(results5136[[#This Row],[Card]],U16W[],1,FALSE),0),0)</f>
        <v>76232</v>
      </c>
      <c r="P34">
        <f t="shared" ref="P34:P65" si="3">A34</f>
        <v>33</v>
      </c>
    </row>
    <row r="35" spans="1:16" x14ac:dyDescent="0.3">
      <c r="A35" s="11">
        <v>34</v>
      </c>
      <c r="B35" s="12">
        <v>80882</v>
      </c>
      <c r="C35" s="12">
        <v>49</v>
      </c>
      <c r="D35" s="13" t="s">
        <v>128</v>
      </c>
      <c r="E35" s="13" t="s">
        <v>14</v>
      </c>
      <c r="F35" s="12">
        <v>3</v>
      </c>
      <c r="G35" s="13" t="s">
        <v>44</v>
      </c>
      <c r="H35" s="13" t="s">
        <v>794</v>
      </c>
      <c r="I35" s="13" t="s">
        <v>418</v>
      </c>
      <c r="J35" s="13" t="s">
        <v>795</v>
      </c>
      <c r="K35" s="14">
        <v>99.91</v>
      </c>
      <c r="N35">
        <f t="shared" si="2"/>
        <v>80882</v>
      </c>
      <c r="O35">
        <f>IF(AND(A35&gt;0,A35&lt;999),IFERROR(VLOOKUP(results5136[[#This Row],[Card]],U16W[],1,FALSE),0),0)</f>
        <v>80882</v>
      </c>
      <c r="P35">
        <f t="shared" si="3"/>
        <v>34</v>
      </c>
    </row>
    <row r="36" spans="1:16" x14ac:dyDescent="0.3">
      <c r="A36" s="7">
        <v>35</v>
      </c>
      <c r="B36" s="8">
        <v>85771</v>
      </c>
      <c r="C36" s="8">
        <v>73</v>
      </c>
      <c r="D36" s="9" t="s">
        <v>134</v>
      </c>
      <c r="E36" s="9" t="s">
        <v>14</v>
      </c>
      <c r="F36" s="8">
        <v>2</v>
      </c>
      <c r="G36" s="9" t="s">
        <v>44</v>
      </c>
      <c r="H36" s="9" t="s">
        <v>796</v>
      </c>
      <c r="I36" s="9" t="s">
        <v>797</v>
      </c>
      <c r="J36" s="9" t="s">
        <v>798</v>
      </c>
      <c r="K36" s="10">
        <v>101.88</v>
      </c>
      <c r="N36">
        <f t="shared" si="2"/>
        <v>85771</v>
      </c>
      <c r="O36">
        <f>IF(AND(A36&gt;0,A36&lt;999),IFERROR(VLOOKUP(results5136[[#This Row],[Card]],U16W[],1,FALSE),0),0)</f>
        <v>85771</v>
      </c>
      <c r="P36">
        <f t="shared" si="3"/>
        <v>35</v>
      </c>
    </row>
    <row r="37" spans="1:16" x14ac:dyDescent="0.3">
      <c r="A37" s="11">
        <v>36</v>
      </c>
      <c r="B37" s="12">
        <v>77469</v>
      </c>
      <c r="C37" s="12">
        <v>36</v>
      </c>
      <c r="D37" s="13" t="s">
        <v>92</v>
      </c>
      <c r="E37" s="13" t="s">
        <v>17</v>
      </c>
      <c r="F37" s="12">
        <v>2</v>
      </c>
      <c r="G37" s="13" t="s">
        <v>44</v>
      </c>
      <c r="H37" s="13" t="s">
        <v>799</v>
      </c>
      <c r="I37" s="13" t="s">
        <v>800</v>
      </c>
      <c r="J37" s="13" t="s">
        <v>801</v>
      </c>
      <c r="K37" s="14">
        <v>104.6</v>
      </c>
      <c r="N37">
        <f t="shared" si="2"/>
        <v>77469</v>
      </c>
      <c r="O37">
        <f>IF(AND(A37&gt;0,A37&lt;999),IFERROR(VLOOKUP(results5136[[#This Row],[Card]],U16W[],1,FALSE),0),0)</f>
        <v>77469</v>
      </c>
      <c r="P37">
        <f t="shared" si="3"/>
        <v>36</v>
      </c>
    </row>
    <row r="38" spans="1:16" x14ac:dyDescent="0.3">
      <c r="A38" s="7">
        <v>37</v>
      </c>
      <c r="B38" s="8">
        <v>74658</v>
      </c>
      <c r="C38" s="8">
        <v>30</v>
      </c>
      <c r="D38" s="9" t="s">
        <v>132</v>
      </c>
      <c r="E38" s="9" t="s">
        <v>14</v>
      </c>
      <c r="F38" s="8">
        <v>2</v>
      </c>
      <c r="G38" s="9" t="s">
        <v>44</v>
      </c>
      <c r="H38" s="9" t="s">
        <v>797</v>
      </c>
      <c r="I38" s="9" t="s">
        <v>442</v>
      </c>
      <c r="J38" s="9" t="s">
        <v>802</v>
      </c>
      <c r="K38" s="10">
        <v>106.39</v>
      </c>
      <c r="N38">
        <f t="shared" si="2"/>
        <v>74658</v>
      </c>
      <c r="O38">
        <f>IF(AND(A38&gt;0,A38&lt;999),IFERROR(VLOOKUP(results5136[[#This Row],[Card]],U16W[],1,FALSE),0),0)</f>
        <v>74658</v>
      </c>
      <c r="P38">
        <f t="shared" si="3"/>
        <v>37</v>
      </c>
    </row>
    <row r="39" spans="1:16" x14ac:dyDescent="0.3">
      <c r="A39" s="11">
        <v>38</v>
      </c>
      <c r="B39" s="12">
        <v>77393</v>
      </c>
      <c r="C39" s="12">
        <v>38</v>
      </c>
      <c r="D39" s="13" t="s">
        <v>94</v>
      </c>
      <c r="E39" s="13" t="s">
        <v>20</v>
      </c>
      <c r="F39" s="12">
        <v>2</v>
      </c>
      <c r="G39" s="13" t="s">
        <v>44</v>
      </c>
      <c r="H39" s="13" t="s">
        <v>794</v>
      </c>
      <c r="I39" s="13" t="s">
        <v>803</v>
      </c>
      <c r="J39" s="13" t="s">
        <v>804</v>
      </c>
      <c r="K39" s="14">
        <v>107.61</v>
      </c>
      <c r="N39">
        <f t="shared" si="2"/>
        <v>77393</v>
      </c>
      <c r="O39">
        <f>IF(AND(A39&gt;0,A39&lt;999),IFERROR(VLOOKUP(results5136[[#This Row],[Card]],U16W[],1,FALSE),0),0)</f>
        <v>77393</v>
      </c>
      <c r="P39">
        <f t="shared" si="3"/>
        <v>38</v>
      </c>
    </row>
    <row r="40" spans="1:16" x14ac:dyDescent="0.3">
      <c r="A40" s="7">
        <v>39</v>
      </c>
      <c r="B40" s="8">
        <v>77306</v>
      </c>
      <c r="C40" s="8">
        <v>48</v>
      </c>
      <c r="D40" s="9" t="s">
        <v>143</v>
      </c>
      <c r="E40" s="9" t="s">
        <v>50</v>
      </c>
      <c r="F40" s="8">
        <v>2</v>
      </c>
      <c r="G40" s="9" t="s">
        <v>44</v>
      </c>
      <c r="H40" s="9" t="s">
        <v>805</v>
      </c>
      <c r="I40" s="9" t="s">
        <v>806</v>
      </c>
      <c r="J40" s="9" t="s">
        <v>449</v>
      </c>
      <c r="K40" s="10">
        <v>107.7</v>
      </c>
      <c r="N40">
        <f t="shared" si="2"/>
        <v>77306</v>
      </c>
      <c r="O40">
        <f>IF(AND(A40&gt;0,A40&lt;999),IFERROR(VLOOKUP(results5136[[#This Row],[Card]],U16W[],1,FALSE),0),0)</f>
        <v>77306</v>
      </c>
      <c r="P40">
        <f t="shared" si="3"/>
        <v>39</v>
      </c>
    </row>
    <row r="41" spans="1:16" x14ac:dyDescent="0.3">
      <c r="A41" s="11">
        <v>40</v>
      </c>
      <c r="B41" s="12">
        <v>80889</v>
      </c>
      <c r="C41" s="12">
        <v>53</v>
      </c>
      <c r="D41" s="13" t="s">
        <v>139</v>
      </c>
      <c r="E41" s="13" t="s">
        <v>17</v>
      </c>
      <c r="F41" s="12">
        <v>3</v>
      </c>
      <c r="G41" s="13" t="s">
        <v>44</v>
      </c>
      <c r="H41" s="13" t="s">
        <v>807</v>
      </c>
      <c r="I41" s="13" t="s">
        <v>808</v>
      </c>
      <c r="J41" s="13" t="s">
        <v>809</v>
      </c>
      <c r="K41" s="14">
        <v>109.48</v>
      </c>
      <c r="N41">
        <f t="shared" si="2"/>
        <v>80889</v>
      </c>
      <c r="O41">
        <f>IF(AND(A41&gt;0,A41&lt;999),IFERROR(VLOOKUP(results5136[[#This Row],[Card]],U16W[],1,FALSE),0),0)</f>
        <v>80889</v>
      </c>
      <c r="P41">
        <f t="shared" si="3"/>
        <v>40</v>
      </c>
    </row>
    <row r="42" spans="1:16" x14ac:dyDescent="0.3">
      <c r="A42" s="7">
        <v>41</v>
      </c>
      <c r="B42" s="8">
        <v>81195</v>
      </c>
      <c r="C42" s="8">
        <v>45</v>
      </c>
      <c r="D42" s="9" t="s">
        <v>176</v>
      </c>
      <c r="E42" s="9" t="s">
        <v>17</v>
      </c>
      <c r="F42" s="8">
        <v>3</v>
      </c>
      <c r="G42" s="9" t="s">
        <v>44</v>
      </c>
      <c r="H42" s="9" t="s">
        <v>796</v>
      </c>
      <c r="I42" s="9" t="s">
        <v>810</v>
      </c>
      <c r="J42" s="9" t="s">
        <v>811</v>
      </c>
      <c r="K42" s="10">
        <v>110.61</v>
      </c>
      <c r="N42">
        <f t="shared" si="2"/>
        <v>81195</v>
      </c>
      <c r="O42">
        <f>IF(AND(A42&gt;0,A42&lt;999),IFERROR(VLOOKUP(results5136[[#This Row],[Card]],U16W[],1,FALSE),0),0)</f>
        <v>81195</v>
      </c>
      <c r="P42">
        <f t="shared" si="3"/>
        <v>41</v>
      </c>
    </row>
    <row r="43" spans="1:16" x14ac:dyDescent="0.3">
      <c r="A43" s="11">
        <v>42</v>
      </c>
      <c r="B43" s="12">
        <v>78824</v>
      </c>
      <c r="C43" s="12">
        <v>18</v>
      </c>
      <c r="D43" s="13" t="s">
        <v>95</v>
      </c>
      <c r="E43" s="13" t="s">
        <v>45</v>
      </c>
      <c r="F43" s="12">
        <v>2</v>
      </c>
      <c r="G43" s="13" t="s">
        <v>44</v>
      </c>
      <c r="H43" s="13" t="s">
        <v>812</v>
      </c>
      <c r="I43" s="13" t="s">
        <v>813</v>
      </c>
      <c r="J43" s="13" t="s">
        <v>814</v>
      </c>
      <c r="K43" s="14">
        <v>110.7</v>
      </c>
      <c r="N43">
        <f t="shared" si="2"/>
        <v>78824</v>
      </c>
      <c r="O43">
        <f>IF(AND(A43&gt;0,A43&lt;999),IFERROR(VLOOKUP(results5136[[#This Row],[Card]],U16W[],1,FALSE),0),0)</f>
        <v>78824</v>
      </c>
      <c r="P43">
        <f t="shared" si="3"/>
        <v>42</v>
      </c>
    </row>
    <row r="44" spans="1:16" x14ac:dyDescent="0.3">
      <c r="A44" s="7">
        <v>43</v>
      </c>
      <c r="B44" s="8">
        <v>80879</v>
      </c>
      <c r="C44" s="8">
        <v>60</v>
      </c>
      <c r="D44" s="9" t="s">
        <v>147</v>
      </c>
      <c r="E44" s="9" t="s">
        <v>14</v>
      </c>
      <c r="F44" s="8">
        <v>3</v>
      </c>
      <c r="G44" s="9" t="s">
        <v>44</v>
      </c>
      <c r="H44" s="9" t="s">
        <v>815</v>
      </c>
      <c r="I44" s="9" t="s">
        <v>796</v>
      </c>
      <c r="J44" s="9" t="s">
        <v>816</v>
      </c>
      <c r="K44" s="10">
        <v>113.24</v>
      </c>
      <c r="N44">
        <f t="shared" si="2"/>
        <v>80879</v>
      </c>
      <c r="O44">
        <f>IF(AND(A44&gt;0,A44&lt;999),IFERROR(VLOOKUP(results5136[[#This Row],[Card]],U16W[],1,FALSE),0),0)</f>
        <v>80879</v>
      </c>
      <c r="P44">
        <f t="shared" si="3"/>
        <v>43</v>
      </c>
    </row>
    <row r="45" spans="1:16" x14ac:dyDescent="0.3">
      <c r="A45" s="11">
        <v>44</v>
      </c>
      <c r="B45" s="12">
        <v>82059</v>
      </c>
      <c r="C45" s="12">
        <v>61</v>
      </c>
      <c r="D45" s="13" t="s">
        <v>102</v>
      </c>
      <c r="E45" s="13" t="s">
        <v>14</v>
      </c>
      <c r="F45" s="12">
        <v>3</v>
      </c>
      <c r="G45" s="13" t="s">
        <v>44</v>
      </c>
      <c r="H45" s="13" t="s">
        <v>817</v>
      </c>
      <c r="I45" s="13" t="s">
        <v>818</v>
      </c>
      <c r="J45" s="13" t="s">
        <v>819</v>
      </c>
      <c r="K45" s="14">
        <v>114.92</v>
      </c>
      <c r="N45">
        <f t="shared" si="2"/>
        <v>82059</v>
      </c>
      <c r="O45">
        <f>IF(AND(A45&gt;0,A45&lt;999),IFERROR(VLOOKUP(results5136[[#This Row],[Card]],U16W[],1,FALSE),0),0)</f>
        <v>82059</v>
      </c>
      <c r="P45">
        <f t="shared" si="3"/>
        <v>44</v>
      </c>
    </row>
    <row r="46" spans="1:16" x14ac:dyDescent="0.3">
      <c r="A46" s="7">
        <v>45</v>
      </c>
      <c r="B46" s="8">
        <v>78412</v>
      </c>
      <c r="C46" s="8">
        <v>46</v>
      </c>
      <c r="D46" s="9" t="s">
        <v>126</v>
      </c>
      <c r="E46" s="9" t="s">
        <v>28</v>
      </c>
      <c r="F46" s="8">
        <v>3</v>
      </c>
      <c r="G46" s="9" t="s">
        <v>44</v>
      </c>
      <c r="H46" s="9" t="s">
        <v>820</v>
      </c>
      <c r="I46" s="9" t="s">
        <v>821</v>
      </c>
      <c r="J46" s="9" t="s">
        <v>822</v>
      </c>
      <c r="K46" s="10">
        <v>116.8</v>
      </c>
      <c r="N46">
        <f t="shared" si="2"/>
        <v>78412</v>
      </c>
      <c r="O46">
        <f>IF(AND(A46&gt;0,A46&lt;999),IFERROR(VLOOKUP(results5136[[#This Row],[Card]],U16W[],1,FALSE),0),0)</f>
        <v>78412</v>
      </c>
      <c r="P46">
        <f t="shared" si="3"/>
        <v>45</v>
      </c>
    </row>
    <row r="47" spans="1:16" x14ac:dyDescent="0.3">
      <c r="A47" s="11">
        <v>46</v>
      </c>
      <c r="B47" s="12">
        <v>88141</v>
      </c>
      <c r="C47" s="12">
        <v>56</v>
      </c>
      <c r="D47" s="13" t="s">
        <v>150</v>
      </c>
      <c r="E47" s="13" t="s">
        <v>14</v>
      </c>
      <c r="F47" s="12">
        <v>3</v>
      </c>
      <c r="G47" s="13" t="s">
        <v>44</v>
      </c>
      <c r="H47" s="13" t="s">
        <v>823</v>
      </c>
      <c r="I47" s="13" t="s">
        <v>824</v>
      </c>
      <c r="J47" s="13" t="s">
        <v>825</v>
      </c>
      <c r="K47" s="14">
        <v>120.55</v>
      </c>
      <c r="N47">
        <f t="shared" si="2"/>
        <v>88141</v>
      </c>
      <c r="O47">
        <f>IF(AND(A47&gt;0,A47&lt;999),IFERROR(VLOOKUP(results5136[[#This Row],[Card]],U16W[],1,FALSE),0),0)</f>
        <v>88141</v>
      </c>
      <c r="P47">
        <f t="shared" si="3"/>
        <v>46</v>
      </c>
    </row>
    <row r="48" spans="1:16" x14ac:dyDescent="0.3">
      <c r="A48" s="7">
        <v>47</v>
      </c>
      <c r="B48" s="8">
        <v>80911</v>
      </c>
      <c r="C48" s="8">
        <v>54</v>
      </c>
      <c r="D48" s="9" t="s">
        <v>152</v>
      </c>
      <c r="E48" s="9" t="s">
        <v>16</v>
      </c>
      <c r="F48" s="8">
        <v>3</v>
      </c>
      <c r="G48" s="9" t="s">
        <v>44</v>
      </c>
      <c r="H48" s="9" t="s">
        <v>826</v>
      </c>
      <c r="I48" s="9" t="s">
        <v>827</v>
      </c>
      <c r="J48" s="9" t="s">
        <v>828</v>
      </c>
      <c r="K48" s="10">
        <v>123.93</v>
      </c>
      <c r="N48">
        <f t="shared" si="2"/>
        <v>80911</v>
      </c>
      <c r="O48">
        <f>IF(AND(A48&gt;0,A48&lt;999),IFERROR(VLOOKUP(results5136[[#This Row],[Card]],U16W[],1,FALSE),0),0)</f>
        <v>80911</v>
      </c>
      <c r="P48">
        <f t="shared" si="3"/>
        <v>47</v>
      </c>
    </row>
    <row r="49" spans="1:16" x14ac:dyDescent="0.3">
      <c r="A49" s="11">
        <v>48</v>
      </c>
      <c r="B49" s="12">
        <v>75524</v>
      </c>
      <c r="C49" s="12">
        <v>52</v>
      </c>
      <c r="D49" s="13" t="s">
        <v>160</v>
      </c>
      <c r="E49" s="13" t="s">
        <v>16</v>
      </c>
      <c r="F49" s="12">
        <v>2</v>
      </c>
      <c r="G49" s="13" t="s">
        <v>44</v>
      </c>
      <c r="H49" s="13" t="s">
        <v>829</v>
      </c>
      <c r="I49" s="13" t="s">
        <v>830</v>
      </c>
      <c r="J49" s="13" t="s">
        <v>831</v>
      </c>
      <c r="K49" s="14">
        <v>126.65</v>
      </c>
      <c r="N49">
        <f t="shared" si="2"/>
        <v>75524</v>
      </c>
      <c r="O49">
        <f>IF(AND(A49&gt;0,A49&lt;999),IFERROR(VLOOKUP(results5136[[#This Row],[Card]],U16W[],1,FALSE),0),0)</f>
        <v>75524</v>
      </c>
      <c r="P49">
        <f t="shared" si="3"/>
        <v>48</v>
      </c>
    </row>
    <row r="50" spans="1:16" x14ac:dyDescent="0.3">
      <c r="A50" s="7">
        <v>49</v>
      </c>
      <c r="B50" s="8">
        <v>75205</v>
      </c>
      <c r="C50" s="8">
        <v>75</v>
      </c>
      <c r="D50" s="9" t="s">
        <v>365</v>
      </c>
      <c r="E50" s="9" t="s">
        <v>18</v>
      </c>
      <c r="F50" s="8">
        <v>2</v>
      </c>
      <c r="G50" s="9" t="s">
        <v>44</v>
      </c>
      <c r="H50" s="9" t="s">
        <v>832</v>
      </c>
      <c r="I50" s="9" t="s">
        <v>833</v>
      </c>
      <c r="J50" s="9" t="s">
        <v>834</v>
      </c>
      <c r="K50" s="10">
        <v>127.59</v>
      </c>
      <c r="N50">
        <f t="shared" si="2"/>
        <v>75205</v>
      </c>
      <c r="O50">
        <f>IF(AND(A50&gt;0,A50&lt;999),IFERROR(VLOOKUP(results5136[[#This Row],[Card]],U16W[],1,FALSE),0),0)</f>
        <v>75205</v>
      </c>
      <c r="P50">
        <f t="shared" si="3"/>
        <v>49</v>
      </c>
    </row>
    <row r="51" spans="1:16" x14ac:dyDescent="0.3">
      <c r="A51" s="11">
        <v>50</v>
      </c>
      <c r="B51" s="12">
        <v>78607</v>
      </c>
      <c r="C51" s="12">
        <v>64</v>
      </c>
      <c r="D51" s="13" t="s">
        <v>122</v>
      </c>
      <c r="E51" s="13" t="s">
        <v>20</v>
      </c>
      <c r="F51" s="12">
        <v>2</v>
      </c>
      <c r="G51" s="13" t="s">
        <v>44</v>
      </c>
      <c r="H51" s="13" t="s">
        <v>835</v>
      </c>
      <c r="I51" s="13" t="s">
        <v>472</v>
      </c>
      <c r="J51" s="13" t="s">
        <v>836</v>
      </c>
      <c r="K51" s="14">
        <v>128.15</v>
      </c>
      <c r="N51">
        <f t="shared" si="2"/>
        <v>78607</v>
      </c>
      <c r="O51">
        <f>IF(AND(A51&gt;0,A51&lt;999),IFERROR(VLOOKUP(results5136[[#This Row],[Card]],U16W[],1,FALSE),0),0)</f>
        <v>78607</v>
      </c>
      <c r="P51">
        <f t="shared" si="3"/>
        <v>50</v>
      </c>
    </row>
    <row r="52" spans="1:16" x14ac:dyDescent="0.3">
      <c r="A52" s="7">
        <v>51</v>
      </c>
      <c r="B52" s="8">
        <v>78252</v>
      </c>
      <c r="C52" s="8">
        <v>58</v>
      </c>
      <c r="D52" s="9" t="s">
        <v>322</v>
      </c>
      <c r="E52" s="9" t="s">
        <v>18</v>
      </c>
      <c r="F52" s="8">
        <v>2</v>
      </c>
      <c r="G52" s="9" t="s">
        <v>44</v>
      </c>
      <c r="H52" s="9" t="s">
        <v>451</v>
      </c>
      <c r="I52" s="9" t="s">
        <v>464</v>
      </c>
      <c r="J52" s="9" t="s">
        <v>837</v>
      </c>
      <c r="K52" s="10">
        <v>134.72</v>
      </c>
      <c r="N52">
        <f t="shared" si="2"/>
        <v>78252</v>
      </c>
      <c r="O52">
        <f>IF(AND(A52&gt;0,A52&lt;999),IFERROR(VLOOKUP(results5136[[#This Row],[Card]],U16W[],1,FALSE),0),0)</f>
        <v>78252</v>
      </c>
      <c r="P52">
        <f t="shared" si="3"/>
        <v>51</v>
      </c>
    </row>
    <row r="53" spans="1:16" x14ac:dyDescent="0.3">
      <c r="A53" s="11">
        <v>52</v>
      </c>
      <c r="B53" s="12">
        <v>80504</v>
      </c>
      <c r="C53" s="12">
        <v>25</v>
      </c>
      <c r="D53" s="13" t="s">
        <v>156</v>
      </c>
      <c r="E53" s="13" t="s">
        <v>75</v>
      </c>
      <c r="F53" s="12">
        <v>3</v>
      </c>
      <c r="G53" s="13" t="s">
        <v>44</v>
      </c>
      <c r="H53" s="13" t="s">
        <v>161</v>
      </c>
      <c r="I53" s="13" t="s">
        <v>838</v>
      </c>
      <c r="J53" s="13" t="s">
        <v>839</v>
      </c>
      <c r="K53" s="14">
        <v>136.88</v>
      </c>
      <c r="N53">
        <f t="shared" si="2"/>
        <v>80504</v>
      </c>
      <c r="O53">
        <f>IF(AND(A53&gt;0,A53&lt;999),IFERROR(VLOOKUP(results5136[[#This Row],[Card]],U16W[],1,FALSE),0),0)</f>
        <v>80504</v>
      </c>
      <c r="P53">
        <f t="shared" si="3"/>
        <v>52</v>
      </c>
    </row>
    <row r="54" spans="1:16" x14ac:dyDescent="0.3">
      <c r="A54" s="7">
        <v>53</v>
      </c>
      <c r="B54" s="8">
        <v>78199</v>
      </c>
      <c r="C54" s="8">
        <v>59</v>
      </c>
      <c r="D54" s="9" t="s">
        <v>137</v>
      </c>
      <c r="E54" s="9" t="s">
        <v>22</v>
      </c>
      <c r="F54" s="8">
        <v>2</v>
      </c>
      <c r="G54" s="9" t="s">
        <v>44</v>
      </c>
      <c r="H54" s="9" t="s">
        <v>840</v>
      </c>
      <c r="I54" s="9" t="s">
        <v>841</v>
      </c>
      <c r="J54" s="9" t="s">
        <v>842</v>
      </c>
      <c r="K54" s="10">
        <v>150.47999999999999</v>
      </c>
      <c r="N54">
        <f t="shared" si="2"/>
        <v>78199</v>
      </c>
      <c r="O54">
        <f>IF(AND(A54&gt;0,A54&lt;999),IFERROR(VLOOKUP(results5136[[#This Row],[Card]],U16W[],1,FALSE),0),0)</f>
        <v>78199</v>
      </c>
      <c r="P54">
        <f t="shared" si="3"/>
        <v>53</v>
      </c>
    </row>
    <row r="55" spans="1:16" x14ac:dyDescent="0.3">
      <c r="A55" s="11">
        <v>54</v>
      </c>
      <c r="B55" s="12">
        <v>85538</v>
      </c>
      <c r="C55" s="12">
        <v>65</v>
      </c>
      <c r="D55" s="13" t="s">
        <v>149</v>
      </c>
      <c r="E55" s="13" t="s">
        <v>28</v>
      </c>
      <c r="F55" s="12">
        <v>3</v>
      </c>
      <c r="G55" s="13" t="s">
        <v>44</v>
      </c>
      <c r="H55" s="13" t="s">
        <v>843</v>
      </c>
      <c r="I55" s="13" t="s">
        <v>844</v>
      </c>
      <c r="J55" s="13" t="s">
        <v>845</v>
      </c>
      <c r="K55" s="14">
        <v>159.86000000000001</v>
      </c>
      <c r="N55">
        <f t="shared" si="2"/>
        <v>85538</v>
      </c>
      <c r="O55">
        <f>IF(AND(A55&gt;0,A55&lt;999),IFERROR(VLOOKUP(results5136[[#This Row],[Card]],U16W[],1,FALSE),0),0)</f>
        <v>85538</v>
      </c>
      <c r="P55">
        <f t="shared" si="3"/>
        <v>54</v>
      </c>
    </row>
    <row r="56" spans="1:16" x14ac:dyDescent="0.3">
      <c r="A56" s="7">
        <v>55</v>
      </c>
      <c r="B56" s="8">
        <v>84697</v>
      </c>
      <c r="C56" s="8">
        <v>71</v>
      </c>
      <c r="D56" s="9" t="s">
        <v>166</v>
      </c>
      <c r="E56" s="9" t="s">
        <v>28</v>
      </c>
      <c r="F56" s="8">
        <v>3</v>
      </c>
      <c r="G56" s="9" t="s">
        <v>44</v>
      </c>
      <c r="H56" s="9" t="s">
        <v>846</v>
      </c>
      <c r="I56" s="9" t="s">
        <v>847</v>
      </c>
      <c r="J56" s="9" t="s">
        <v>848</v>
      </c>
      <c r="K56" s="10">
        <v>189.32</v>
      </c>
      <c r="N56">
        <f t="shared" si="2"/>
        <v>84697</v>
      </c>
      <c r="O56">
        <f>IF(AND(A56&gt;0,A56&lt;999),IFERROR(VLOOKUP(results5136[[#This Row],[Card]],U16W[],1,FALSE),0),0)</f>
        <v>84697</v>
      </c>
      <c r="P56">
        <f t="shared" si="3"/>
        <v>55</v>
      </c>
    </row>
    <row r="57" spans="1:16" x14ac:dyDescent="0.3">
      <c r="A57" s="11">
        <v>56</v>
      </c>
      <c r="B57" s="12">
        <v>77307</v>
      </c>
      <c r="C57" s="12">
        <v>68</v>
      </c>
      <c r="D57" s="13" t="s">
        <v>168</v>
      </c>
      <c r="E57" s="13" t="s">
        <v>50</v>
      </c>
      <c r="F57" s="12">
        <v>2</v>
      </c>
      <c r="G57" s="13" t="s">
        <v>44</v>
      </c>
      <c r="H57" s="13" t="s">
        <v>849</v>
      </c>
      <c r="I57" s="13" t="s">
        <v>850</v>
      </c>
      <c r="J57" s="13" t="s">
        <v>851</v>
      </c>
      <c r="K57" s="14">
        <v>190.07</v>
      </c>
      <c r="N57">
        <f t="shared" si="2"/>
        <v>77307</v>
      </c>
      <c r="O57">
        <f>IF(AND(A57&gt;0,A57&lt;999),IFERROR(VLOOKUP(results5136[[#This Row],[Card]],U16W[],1,FALSE),0),0)</f>
        <v>77307</v>
      </c>
      <c r="P57">
        <f t="shared" si="3"/>
        <v>56</v>
      </c>
    </row>
    <row r="58" spans="1:16" x14ac:dyDescent="0.3">
      <c r="A58" s="7">
        <v>57</v>
      </c>
      <c r="B58" s="8">
        <v>78850</v>
      </c>
      <c r="C58" s="8">
        <v>62</v>
      </c>
      <c r="D58" s="9" t="s">
        <v>154</v>
      </c>
      <c r="E58" s="9" t="s">
        <v>17</v>
      </c>
      <c r="F58" s="8">
        <v>2</v>
      </c>
      <c r="G58" s="9" t="s">
        <v>44</v>
      </c>
      <c r="H58" s="9" t="s">
        <v>426</v>
      </c>
      <c r="I58" s="9" t="s">
        <v>852</v>
      </c>
      <c r="J58" s="9" t="s">
        <v>853</v>
      </c>
      <c r="K58" s="10">
        <v>192.79</v>
      </c>
      <c r="N58">
        <f t="shared" si="2"/>
        <v>78850</v>
      </c>
      <c r="O58">
        <f>IF(AND(A58&gt;0,A58&lt;999),IFERROR(VLOOKUP(results5136[[#This Row],[Card]],U16W[],1,FALSE),0),0)</f>
        <v>78850</v>
      </c>
      <c r="P58">
        <f t="shared" si="3"/>
        <v>57</v>
      </c>
    </row>
    <row r="59" spans="1:16" x14ac:dyDescent="0.3">
      <c r="A59" s="11">
        <v>58</v>
      </c>
      <c r="B59" s="12">
        <v>79092</v>
      </c>
      <c r="C59" s="12">
        <v>20</v>
      </c>
      <c r="D59" s="13" t="s">
        <v>174</v>
      </c>
      <c r="E59" s="13" t="s">
        <v>49</v>
      </c>
      <c r="F59" s="12">
        <v>2</v>
      </c>
      <c r="G59" s="13" t="s">
        <v>44</v>
      </c>
      <c r="H59" s="13" t="s">
        <v>841</v>
      </c>
      <c r="I59" s="13" t="s">
        <v>854</v>
      </c>
      <c r="J59" s="13" t="s">
        <v>855</v>
      </c>
      <c r="K59" s="14">
        <v>197.39</v>
      </c>
      <c r="N59">
        <f t="shared" si="2"/>
        <v>79092</v>
      </c>
      <c r="O59">
        <f>IF(AND(A59&gt;0,A59&lt;999),IFERROR(VLOOKUP(results5136[[#This Row],[Card]],U16W[],1,FALSE),0),0)</f>
        <v>79092</v>
      </c>
      <c r="P59">
        <f t="shared" si="3"/>
        <v>58</v>
      </c>
    </row>
    <row r="60" spans="1:16" x14ac:dyDescent="0.3">
      <c r="A60" s="7">
        <v>59</v>
      </c>
      <c r="B60" s="8">
        <v>80922</v>
      </c>
      <c r="C60" s="8">
        <v>77</v>
      </c>
      <c r="D60" s="9" t="s">
        <v>344</v>
      </c>
      <c r="E60" s="9" t="s">
        <v>28</v>
      </c>
      <c r="F60" s="8">
        <v>3</v>
      </c>
      <c r="G60" s="9" t="s">
        <v>44</v>
      </c>
      <c r="H60" s="9" t="s">
        <v>856</v>
      </c>
      <c r="I60" s="9" t="s">
        <v>857</v>
      </c>
      <c r="J60" s="9" t="s">
        <v>858</v>
      </c>
      <c r="K60" s="10">
        <v>221.03</v>
      </c>
      <c r="N60">
        <f t="shared" si="2"/>
        <v>80922</v>
      </c>
      <c r="O60">
        <f>IF(AND(A60&gt;0,A60&lt;999),IFERROR(VLOOKUP(results5136[[#This Row],[Card]],U16W[],1,FALSE),0),0)</f>
        <v>80922</v>
      </c>
      <c r="P60">
        <f t="shared" si="3"/>
        <v>59</v>
      </c>
    </row>
    <row r="61" spans="1:16" x14ac:dyDescent="0.3">
      <c r="A61" s="11">
        <v>60</v>
      </c>
      <c r="B61" s="12">
        <v>93432</v>
      </c>
      <c r="C61" s="12">
        <v>70</v>
      </c>
      <c r="D61" s="13" t="s">
        <v>162</v>
      </c>
      <c r="E61" s="13" t="s">
        <v>43</v>
      </c>
      <c r="F61" s="12">
        <v>3</v>
      </c>
      <c r="G61" s="13" t="s">
        <v>44</v>
      </c>
      <c r="H61" s="13" t="s">
        <v>859</v>
      </c>
      <c r="I61" s="13" t="s">
        <v>860</v>
      </c>
      <c r="J61" s="13" t="s">
        <v>861</v>
      </c>
      <c r="K61" s="14">
        <v>227.88</v>
      </c>
      <c r="N61">
        <f t="shared" si="2"/>
        <v>93432</v>
      </c>
      <c r="O61">
        <f>IF(AND(A61&gt;0,A61&lt;999),IFERROR(VLOOKUP(results5136[[#This Row],[Card]],U16W[],1,FALSE),0),0)</f>
        <v>93432</v>
      </c>
      <c r="P61">
        <f t="shared" si="3"/>
        <v>60</v>
      </c>
    </row>
    <row r="62" spans="1:16" x14ac:dyDescent="0.3">
      <c r="A62" s="7">
        <v>61</v>
      </c>
      <c r="B62" s="8">
        <v>81527</v>
      </c>
      <c r="C62" s="8">
        <v>67</v>
      </c>
      <c r="D62" s="9" t="s">
        <v>172</v>
      </c>
      <c r="E62" s="9" t="s">
        <v>50</v>
      </c>
      <c r="F62" s="8">
        <v>3</v>
      </c>
      <c r="G62" s="9" t="s">
        <v>44</v>
      </c>
      <c r="H62" s="9" t="s">
        <v>862</v>
      </c>
      <c r="I62" s="9" t="s">
        <v>863</v>
      </c>
      <c r="J62" s="9" t="s">
        <v>864</v>
      </c>
      <c r="K62" s="10">
        <v>252.55</v>
      </c>
      <c r="N62">
        <f t="shared" si="2"/>
        <v>81527</v>
      </c>
      <c r="O62">
        <f>IF(AND(A62&gt;0,A62&lt;999),IFERROR(VLOOKUP(results5136[[#This Row],[Card]],U16W[],1,FALSE),0),0)</f>
        <v>81527</v>
      </c>
      <c r="P62">
        <f t="shared" si="3"/>
        <v>61</v>
      </c>
    </row>
    <row r="63" spans="1:16" x14ac:dyDescent="0.3">
      <c r="A63" s="11">
        <v>62</v>
      </c>
      <c r="B63" s="12">
        <v>85953</v>
      </c>
      <c r="C63" s="12">
        <v>66</v>
      </c>
      <c r="D63" s="13" t="s">
        <v>178</v>
      </c>
      <c r="E63" s="13" t="s">
        <v>22</v>
      </c>
      <c r="F63" s="12">
        <v>3</v>
      </c>
      <c r="G63" s="13" t="s">
        <v>44</v>
      </c>
      <c r="H63" s="13" t="s">
        <v>865</v>
      </c>
      <c r="I63" s="13" t="s">
        <v>866</v>
      </c>
      <c r="J63" s="13" t="s">
        <v>867</v>
      </c>
      <c r="K63" s="14">
        <v>253.68</v>
      </c>
      <c r="N63">
        <f t="shared" si="2"/>
        <v>85953</v>
      </c>
      <c r="O63">
        <f>IF(AND(A63&gt;0,A63&lt;999),IFERROR(VLOOKUP(results5136[[#This Row],[Card]],U16W[],1,FALSE),0),0)</f>
        <v>85953</v>
      </c>
      <c r="P63">
        <f t="shared" si="3"/>
        <v>62</v>
      </c>
    </row>
    <row r="64" spans="1:16" x14ac:dyDescent="0.3">
      <c r="A64" s="7">
        <v>999</v>
      </c>
      <c r="B64" s="8">
        <v>80977</v>
      </c>
      <c r="C64" s="8">
        <v>51</v>
      </c>
      <c r="D64" s="9" t="s">
        <v>369</v>
      </c>
      <c r="E64" s="9" t="s">
        <v>19</v>
      </c>
      <c r="F64" s="8">
        <v>3</v>
      </c>
      <c r="G64" s="9" t="s">
        <v>44</v>
      </c>
      <c r="H64" s="9" t="s">
        <v>30</v>
      </c>
      <c r="I64" s="9" t="s">
        <v>30</v>
      </c>
      <c r="J64" s="9"/>
      <c r="K64" s="10">
        <v>0</v>
      </c>
      <c r="N64">
        <f t="shared" si="2"/>
        <v>80977</v>
      </c>
      <c r="O64">
        <f>IF(AND(A64&gt;0,A64&lt;999),IFERROR(VLOOKUP(results5136[[#This Row],[Card]],U16W[],1,FALSE),0),0)</f>
        <v>0</v>
      </c>
      <c r="P64">
        <f t="shared" si="3"/>
        <v>999</v>
      </c>
    </row>
    <row r="65" spans="1:16" x14ac:dyDescent="0.3">
      <c r="A65" s="11">
        <v>999</v>
      </c>
      <c r="B65" s="12">
        <v>77197</v>
      </c>
      <c r="C65" s="12">
        <v>55</v>
      </c>
      <c r="D65" s="13" t="s">
        <v>141</v>
      </c>
      <c r="E65" s="13" t="s">
        <v>15</v>
      </c>
      <c r="F65" s="12">
        <v>2</v>
      </c>
      <c r="G65" s="13" t="s">
        <v>44</v>
      </c>
      <c r="H65" s="13" t="s">
        <v>30</v>
      </c>
      <c r="I65" s="13" t="s">
        <v>30</v>
      </c>
      <c r="J65" s="13"/>
      <c r="K65" s="14">
        <v>0</v>
      </c>
      <c r="N65">
        <f t="shared" si="2"/>
        <v>77197</v>
      </c>
      <c r="O65">
        <f>IF(AND(A65&gt;0,A65&lt;999),IFERROR(VLOOKUP(results5136[[#This Row],[Card]],U16W[],1,FALSE),0),0)</f>
        <v>0</v>
      </c>
      <c r="P65">
        <f t="shared" si="3"/>
        <v>999</v>
      </c>
    </row>
    <row r="66" spans="1:16" x14ac:dyDescent="0.3">
      <c r="A66" s="7">
        <v>999</v>
      </c>
      <c r="B66" s="8">
        <v>81176</v>
      </c>
      <c r="C66" s="8">
        <v>8</v>
      </c>
      <c r="D66" s="9" t="s">
        <v>71</v>
      </c>
      <c r="E66" s="9" t="s">
        <v>16</v>
      </c>
      <c r="F66" s="8">
        <v>3</v>
      </c>
      <c r="G66" s="9" t="s">
        <v>44</v>
      </c>
      <c r="H66" s="9" t="s">
        <v>31</v>
      </c>
      <c r="I66" s="9" t="s">
        <v>30</v>
      </c>
      <c r="J66" s="9"/>
      <c r="K66" s="10">
        <v>0</v>
      </c>
      <c r="N66">
        <f t="shared" ref="N66:N78" si="4">B66</f>
        <v>81176</v>
      </c>
      <c r="O66">
        <f>IF(AND(A66&gt;0,A66&lt;999),IFERROR(VLOOKUP(results5136[[#This Row],[Card]],U16W[],1,FALSE),0),0)</f>
        <v>0</v>
      </c>
      <c r="P66">
        <f t="shared" ref="P66:P78" si="5">A66</f>
        <v>999</v>
      </c>
    </row>
    <row r="67" spans="1:16" x14ac:dyDescent="0.3">
      <c r="A67" s="11">
        <v>999</v>
      </c>
      <c r="B67" s="12">
        <v>77254</v>
      </c>
      <c r="C67" s="12">
        <v>41</v>
      </c>
      <c r="D67" s="13" t="s">
        <v>158</v>
      </c>
      <c r="E67" s="13" t="s">
        <v>50</v>
      </c>
      <c r="F67" s="12">
        <v>2</v>
      </c>
      <c r="G67" s="13" t="s">
        <v>44</v>
      </c>
      <c r="H67" s="13" t="s">
        <v>31</v>
      </c>
      <c r="I67" s="13" t="s">
        <v>30</v>
      </c>
      <c r="J67" s="13"/>
      <c r="K67" s="14">
        <v>0</v>
      </c>
      <c r="N67">
        <f t="shared" si="4"/>
        <v>77254</v>
      </c>
      <c r="O67">
        <f>IF(AND(A67&gt;0,A67&lt;999),IFERROR(VLOOKUP(results5136[[#This Row],[Card]],U16W[],1,FALSE),0),0)</f>
        <v>0</v>
      </c>
      <c r="P67">
        <f t="shared" si="5"/>
        <v>999</v>
      </c>
    </row>
    <row r="68" spans="1:16" x14ac:dyDescent="0.3">
      <c r="A68" s="7">
        <v>999</v>
      </c>
      <c r="B68" s="8">
        <v>78814</v>
      </c>
      <c r="C68" s="8">
        <v>74</v>
      </c>
      <c r="D68" s="9" t="s">
        <v>73</v>
      </c>
      <c r="E68" s="9" t="s">
        <v>17</v>
      </c>
      <c r="F68" s="8">
        <v>3</v>
      </c>
      <c r="G68" s="9" t="s">
        <v>44</v>
      </c>
      <c r="H68" s="9" t="s">
        <v>31</v>
      </c>
      <c r="I68" s="9" t="s">
        <v>30</v>
      </c>
      <c r="J68" s="9"/>
      <c r="K68" s="10">
        <v>0</v>
      </c>
      <c r="N68">
        <f t="shared" si="4"/>
        <v>78814</v>
      </c>
      <c r="O68">
        <f>IF(AND(A68&gt;0,A68&lt;999),IFERROR(VLOOKUP(results5136[[#This Row],[Card]],U16W[],1,FALSE),0),0)</f>
        <v>0</v>
      </c>
      <c r="P68">
        <f t="shared" si="5"/>
        <v>999</v>
      </c>
    </row>
    <row r="69" spans="1:16" x14ac:dyDescent="0.3">
      <c r="A69" s="11">
        <v>999</v>
      </c>
      <c r="B69" s="12">
        <v>74602</v>
      </c>
      <c r="C69" s="12">
        <v>11</v>
      </c>
      <c r="D69" s="13" t="s">
        <v>69</v>
      </c>
      <c r="E69" s="13" t="s">
        <v>22</v>
      </c>
      <c r="F69" s="12">
        <v>2</v>
      </c>
      <c r="G69" s="13" t="s">
        <v>44</v>
      </c>
      <c r="H69" s="13" t="s">
        <v>868</v>
      </c>
      <c r="I69" s="13" t="s">
        <v>31</v>
      </c>
      <c r="J69" s="13"/>
      <c r="K69" s="14">
        <v>0</v>
      </c>
      <c r="N69">
        <f t="shared" si="4"/>
        <v>74602</v>
      </c>
      <c r="O69">
        <f>IF(AND(A69&gt;0,A69&lt;999),IFERROR(VLOOKUP(results5136[[#This Row],[Card]],U16W[],1,FALSE),0),0)</f>
        <v>0</v>
      </c>
      <c r="P69">
        <f t="shared" si="5"/>
        <v>999</v>
      </c>
    </row>
    <row r="70" spans="1:16" x14ac:dyDescent="0.3">
      <c r="A70" s="7">
        <v>999</v>
      </c>
      <c r="B70" s="8">
        <v>78745</v>
      </c>
      <c r="C70" s="8">
        <v>12</v>
      </c>
      <c r="D70" s="9" t="s">
        <v>80</v>
      </c>
      <c r="E70" s="9" t="s">
        <v>37</v>
      </c>
      <c r="F70" s="8">
        <v>2</v>
      </c>
      <c r="G70" s="9" t="s">
        <v>44</v>
      </c>
      <c r="H70" s="9" t="s">
        <v>869</v>
      </c>
      <c r="I70" s="9" t="s">
        <v>31</v>
      </c>
      <c r="J70" s="9"/>
      <c r="K70" s="10">
        <v>0</v>
      </c>
      <c r="N70">
        <f t="shared" si="4"/>
        <v>78745</v>
      </c>
      <c r="O70">
        <f>IF(AND(A70&gt;0,A70&lt;999),IFERROR(VLOOKUP(results5136[[#This Row],[Card]],U16W[],1,FALSE),0),0)</f>
        <v>0</v>
      </c>
      <c r="P70">
        <f t="shared" si="5"/>
        <v>999</v>
      </c>
    </row>
    <row r="71" spans="1:16" x14ac:dyDescent="0.3">
      <c r="A71" s="11">
        <v>999</v>
      </c>
      <c r="B71" s="12">
        <v>82165</v>
      </c>
      <c r="C71" s="12">
        <v>15</v>
      </c>
      <c r="D71" s="13" t="s">
        <v>123</v>
      </c>
      <c r="E71" s="13" t="s">
        <v>49</v>
      </c>
      <c r="F71" s="12">
        <v>3</v>
      </c>
      <c r="G71" s="13" t="s">
        <v>44</v>
      </c>
      <c r="H71" s="13" t="s">
        <v>870</v>
      </c>
      <c r="I71" s="13" t="s">
        <v>31</v>
      </c>
      <c r="J71" s="13"/>
      <c r="K71" s="14">
        <v>0</v>
      </c>
      <c r="N71">
        <f t="shared" si="4"/>
        <v>82165</v>
      </c>
      <c r="O71">
        <f>IF(AND(A71&gt;0,A71&lt;999),IFERROR(VLOOKUP(results5136[[#This Row],[Card]],U16W[],1,FALSE),0),0)</f>
        <v>0</v>
      </c>
      <c r="P71">
        <f t="shared" si="5"/>
        <v>999</v>
      </c>
    </row>
    <row r="72" spans="1:16" x14ac:dyDescent="0.3">
      <c r="A72" s="7">
        <v>999</v>
      </c>
      <c r="B72" s="8">
        <v>74601</v>
      </c>
      <c r="C72" s="8">
        <v>19</v>
      </c>
      <c r="D72" s="9" t="s">
        <v>87</v>
      </c>
      <c r="E72" s="9" t="s">
        <v>22</v>
      </c>
      <c r="F72" s="8">
        <v>2</v>
      </c>
      <c r="G72" s="9" t="s">
        <v>44</v>
      </c>
      <c r="H72" s="9" t="s">
        <v>871</v>
      </c>
      <c r="I72" s="9" t="s">
        <v>31</v>
      </c>
      <c r="J72" s="9"/>
      <c r="K72" s="10">
        <v>0</v>
      </c>
      <c r="N72">
        <f t="shared" si="4"/>
        <v>74601</v>
      </c>
      <c r="O72">
        <f>IF(AND(A72&gt;0,A72&lt;999),IFERROR(VLOOKUP(results5136[[#This Row],[Card]],U16W[],1,FALSE),0),0)</f>
        <v>0</v>
      </c>
      <c r="P72">
        <f t="shared" si="5"/>
        <v>999</v>
      </c>
    </row>
    <row r="73" spans="1:16" x14ac:dyDescent="0.3">
      <c r="A73" s="11">
        <v>999</v>
      </c>
      <c r="B73" s="12">
        <v>82058</v>
      </c>
      <c r="C73" s="12">
        <v>22</v>
      </c>
      <c r="D73" s="13" t="s">
        <v>83</v>
      </c>
      <c r="E73" s="13" t="s">
        <v>14</v>
      </c>
      <c r="F73" s="12">
        <v>3</v>
      </c>
      <c r="G73" s="13" t="s">
        <v>44</v>
      </c>
      <c r="H73" s="13" t="s">
        <v>872</v>
      </c>
      <c r="I73" s="13" t="s">
        <v>31</v>
      </c>
      <c r="J73" s="13"/>
      <c r="K73" s="14">
        <v>0</v>
      </c>
      <c r="N73">
        <f t="shared" si="4"/>
        <v>82058</v>
      </c>
      <c r="O73">
        <f>IF(AND(A73&gt;0,A73&lt;999),IFERROR(VLOOKUP(results5136[[#This Row],[Card]],U16W[],1,FALSE),0),0)</f>
        <v>0</v>
      </c>
      <c r="P73">
        <f t="shared" si="5"/>
        <v>999</v>
      </c>
    </row>
    <row r="74" spans="1:16" x14ac:dyDescent="0.3">
      <c r="A74" s="7">
        <v>999</v>
      </c>
      <c r="B74" s="8">
        <v>81725</v>
      </c>
      <c r="C74" s="8">
        <v>39</v>
      </c>
      <c r="D74" s="9" t="s">
        <v>82</v>
      </c>
      <c r="E74" s="9" t="s">
        <v>15</v>
      </c>
      <c r="F74" s="8">
        <v>3</v>
      </c>
      <c r="G74" s="9" t="s">
        <v>44</v>
      </c>
      <c r="H74" s="9" t="s">
        <v>873</v>
      </c>
      <c r="I74" s="9" t="s">
        <v>31</v>
      </c>
      <c r="J74" s="9"/>
      <c r="K74" s="10">
        <v>0</v>
      </c>
      <c r="N74">
        <f t="shared" si="4"/>
        <v>81725</v>
      </c>
      <c r="O74">
        <f>IF(AND(A74&gt;0,A74&lt;999),IFERROR(VLOOKUP(results5136[[#This Row],[Card]],U16W[],1,FALSE),0),0)</f>
        <v>0</v>
      </c>
      <c r="P74">
        <f t="shared" si="5"/>
        <v>999</v>
      </c>
    </row>
    <row r="75" spans="1:16" x14ac:dyDescent="0.3">
      <c r="A75" s="11">
        <v>999</v>
      </c>
      <c r="B75" s="12">
        <v>77111</v>
      </c>
      <c r="C75" s="12">
        <v>57</v>
      </c>
      <c r="D75" s="13" t="s">
        <v>177</v>
      </c>
      <c r="E75" s="13" t="s">
        <v>50</v>
      </c>
      <c r="F75" s="12">
        <v>2</v>
      </c>
      <c r="G75" s="13" t="s">
        <v>44</v>
      </c>
      <c r="H75" s="13" t="s">
        <v>874</v>
      </c>
      <c r="I75" s="13" t="s">
        <v>31</v>
      </c>
      <c r="J75" s="13"/>
      <c r="K75" s="14">
        <v>0</v>
      </c>
      <c r="N75">
        <f t="shared" si="4"/>
        <v>77111</v>
      </c>
      <c r="O75">
        <f>IF(AND(A75&gt;0,A75&lt;999),IFERROR(VLOOKUP(results5136[[#This Row],[Card]],U16W[],1,FALSE),0),0)</f>
        <v>0</v>
      </c>
      <c r="P75">
        <f t="shared" si="5"/>
        <v>999</v>
      </c>
    </row>
    <row r="76" spans="1:16" x14ac:dyDescent="0.3">
      <c r="A76" s="7">
        <v>999</v>
      </c>
      <c r="B76" s="8">
        <v>76043</v>
      </c>
      <c r="C76" s="8">
        <v>63</v>
      </c>
      <c r="D76" s="9" t="s">
        <v>164</v>
      </c>
      <c r="E76" s="9" t="s">
        <v>47</v>
      </c>
      <c r="F76" s="8">
        <v>3</v>
      </c>
      <c r="G76" s="9" t="s">
        <v>44</v>
      </c>
      <c r="H76" s="9" t="s">
        <v>875</v>
      </c>
      <c r="I76" s="9" t="s">
        <v>31</v>
      </c>
      <c r="J76" s="9"/>
      <c r="K76" s="10">
        <v>0</v>
      </c>
      <c r="N76">
        <f t="shared" si="4"/>
        <v>76043</v>
      </c>
      <c r="O76">
        <f>IF(AND(A76&gt;0,A76&lt;999),IFERROR(VLOOKUP(results5136[[#This Row],[Card]],U16W[],1,FALSE),0),0)</f>
        <v>0</v>
      </c>
      <c r="P76">
        <f t="shared" si="5"/>
        <v>999</v>
      </c>
    </row>
    <row r="77" spans="1:16" x14ac:dyDescent="0.3">
      <c r="A77" s="11">
        <v>999</v>
      </c>
      <c r="B77" s="12">
        <v>77351</v>
      </c>
      <c r="C77" s="12">
        <v>69</v>
      </c>
      <c r="D77" s="13" t="s">
        <v>170</v>
      </c>
      <c r="E77" s="13" t="s">
        <v>50</v>
      </c>
      <c r="F77" s="12">
        <v>3</v>
      </c>
      <c r="G77" s="13" t="s">
        <v>44</v>
      </c>
      <c r="H77" s="13" t="s">
        <v>876</v>
      </c>
      <c r="I77" s="13" t="s">
        <v>31</v>
      </c>
      <c r="J77" s="13"/>
      <c r="K77" s="14">
        <v>0</v>
      </c>
      <c r="N77">
        <f t="shared" si="4"/>
        <v>77351</v>
      </c>
      <c r="O77">
        <f>IF(AND(A77&gt;0,A77&lt;999),IFERROR(VLOOKUP(results5136[[#This Row],[Card]],U16W[],1,FALSE),0),0)</f>
        <v>0</v>
      </c>
      <c r="P77">
        <f t="shared" si="5"/>
        <v>999</v>
      </c>
    </row>
    <row r="78" spans="1:16" x14ac:dyDescent="0.3">
      <c r="A78" s="20">
        <v>999</v>
      </c>
      <c r="B78" s="21">
        <v>76769</v>
      </c>
      <c r="C78" s="21">
        <v>72</v>
      </c>
      <c r="D78" s="22" t="s">
        <v>85</v>
      </c>
      <c r="E78" s="22" t="s">
        <v>17</v>
      </c>
      <c r="F78" s="21">
        <v>2</v>
      </c>
      <c r="G78" s="22" t="s">
        <v>44</v>
      </c>
      <c r="H78" s="22" t="s">
        <v>877</v>
      </c>
      <c r="I78" s="22" t="s">
        <v>31</v>
      </c>
      <c r="J78" s="22"/>
      <c r="K78" s="23">
        <v>0</v>
      </c>
      <c r="N78">
        <f t="shared" si="4"/>
        <v>76769</v>
      </c>
      <c r="O78">
        <f>IF(AND(A78&gt;0,A78&lt;999),IFERROR(VLOOKUP(results5136[[#This Row],[Card]],U16W[],1,FALSE),0),0)</f>
        <v>0</v>
      </c>
      <c r="P78">
        <f t="shared" si="5"/>
        <v>999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1E8DA-7379-4FA6-9B1A-D03385E53B36}">
  <dimension ref="A1:O64"/>
  <sheetViews>
    <sheetView topLeftCell="A28" workbookViewId="0">
      <selection activeCell="B54" sqref="B54:F54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5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M1" s="15" t="s">
        <v>3</v>
      </c>
      <c r="N1" s="15" t="s">
        <v>32</v>
      </c>
      <c r="O1" s="15" t="s">
        <v>8</v>
      </c>
    </row>
    <row r="2" spans="1:15" x14ac:dyDescent="0.3">
      <c r="A2" s="8">
        <v>1</v>
      </c>
      <c r="B2" s="8">
        <v>77458</v>
      </c>
      <c r="C2" s="8">
        <v>6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880</v>
      </c>
      <c r="I2" s="9"/>
      <c r="J2" s="8">
        <v>45.41</v>
      </c>
      <c r="K2" s="10">
        <v>0</v>
      </c>
      <c r="M2">
        <f t="shared" ref="M2:M33" si="0">B2</f>
        <v>77458</v>
      </c>
      <c r="N2">
        <f>IF(AND(A2&gt;0,A2&lt;999),IFERROR(VLOOKUP(results5191[[#This Row],[Card]],U16W[],1,FALSE),0),0)</f>
        <v>77458</v>
      </c>
      <c r="O2">
        <f t="shared" ref="O2:O33" si="1">A2</f>
        <v>1</v>
      </c>
    </row>
    <row r="3" spans="1:15" x14ac:dyDescent="0.3">
      <c r="A3" s="12">
        <v>2</v>
      </c>
      <c r="B3" s="12">
        <v>74601</v>
      </c>
      <c r="C3" s="12">
        <v>3</v>
      </c>
      <c r="D3" s="13" t="s">
        <v>87</v>
      </c>
      <c r="E3" s="13" t="s">
        <v>22</v>
      </c>
      <c r="F3" s="12">
        <v>2</v>
      </c>
      <c r="G3" s="13" t="s">
        <v>44</v>
      </c>
      <c r="H3" s="13" t="s">
        <v>881</v>
      </c>
      <c r="I3" s="13"/>
      <c r="J3" s="12">
        <v>46.02</v>
      </c>
      <c r="K3" s="14">
        <v>14.51</v>
      </c>
      <c r="M3">
        <f t="shared" si="0"/>
        <v>74601</v>
      </c>
      <c r="N3">
        <f>IF(AND(A3&gt;0,A3&lt;999),IFERROR(VLOOKUP(results5191[[#This Row],[Card]],U16W[],1,FALSE),0),0)</f>
        <v>74601</v>
      </c>
      <c r="O3">
        <f t="shared" si="1"/>
        <v>2</v>
      </c>
    </row>
    <row r="4" spans="1:15" x14ac:dyDescent="0.3">
      <c r="A4" s="8">
        <v>3</v>
      </c>
      <c r="B4" s="8">
        <v>80845</v>
      </c>
      <c r="C4" s="8">
        <v>11</v>
      </c>
      <c r="D4" s="9" t="s">
        <v>77</v>
      </c>
      <c r="E4" s="9" t="s">
        <v>15</v>
      </c>
      <c r="F4" s="8">
        <v>3</v>
      </c>
      <c r="G4" s="9" t="s">
        <v>44</v>
      </c>
      <c r="H4" s="9" t="s">
        <v>882</v>
      </c>
      <c r="I4" s="9"/>
      <c r="J4" s="8">
        <v>46.1</v>
      </c>
      <c r="K4" s="10">
        <v>16.41</v>
      </c>
      <c r="M4">
        <f t="shared" si="0"/>
        <v>80845</v>
      </c>
      <c r="N4">
        <f>IF(AND(A4&gt;0,A4&lt;999),IFERROR(VLOOKUP(results5191[[#This Row],[Card]],U16W[],1,FALSE),0),0)</f>
        <v>80845</v>
      </c>
      <c r="O4">
        <f t="shared" si="1"/>
        <v>3</v>
      </c>
    </row>
    <row r="5" spans="1:15" x14ac:dyDescent="0.3">
      <c r="A5" s="12">
        <v>4</v>
      </c>
      <c r="B5" s="12">
        <v>76769</v>
      </c>
      <c r="C5" s="12">
        <v>2</v>
      </c>
      <c r="D5" s="13" t="s">
        <v>85</v>
      </c>
      <c r="E5" s="13" t="s">
        <v>17</v>
      </c>
      <c r="F5" s="12">
        <v>2</v>
      </c>
      <c r="G5" s="13" t="s">
        <v>44</v>
      </c>
      <c r="H5" s="13" t="s">
        <v>210</v>
      </c>
      <c r="I5" s="13"/>
      <c r="J5" s="12">
        <v>46.19</v>
      </c>
      <c r="K5" s="14">
        <v>18.55</v>
      </c>
      <c r="M5">
        <f t="shared" si="0"/>
        <v>76769</v>
      </c>
      <c r="N5">
        <f>IF(AND(A5&gt;0,A5&lt;999),IFERROR(VLOOKUP(results5191[[#This Row],[Card]],U16W[],1,FALSE),0),0)</f>
        <v>76769</v>
      </c>
      <c r="O5">
        <f t="shared" si="1"/>
        <v>4</v>
      </c>
    </row>
    <row r="6" spans="1:15" x14ac:dyDescent="0.3">
      <c r="A6" s="8">
        <v>5</v>
      </c>
      <c r="B6" s="8">
        <v>80888</v>
      </c>
      <c r="C6" s="8">
        <v>24</v>
      </c>
      <c r="D6" s="9" t="s">
        <v>61</v>
      </c>
      <c r="E6" s="9" t="s">
        <v>43</v>
      </c>
      <c r="F6" s="8">
        <v>3</v>
      </c>
      <c r="G6" s="9" t="s">
        <v>44</v>
      </c>
      <c r="H6" s="9" t="s">
        <v>883</v>
      </c>
      <c r="I6" s="9"/>
      <c r="J6" s="8">
        <v>46.37</v>
      </c>
      <c r="K6" s="10">
        <v>22.83</v>
      </c>
      <c r="M6">
        <f t="shared" si="0"/>
        <v>80888</v>
      </c>
      <c r="N6">
        <f>IF(AND(A6&gt;0,A6&lt;999),IFERROR(VLOOKUP(results5191[[#This Row],[Card]],U16W[],1,FALSE),0),0)</f>
        <v>80888</v>
      </c>
      <c r="O6">
        <f t="shared" si="1"/>
        <v>5</v>
      </c>
    </row>
    <row r="7" spans="1:15" x14ac:dyDescent="0.3">
      <c r="A7" s="12">
        <v>6</v>
      </c>
      <c r="B7" s="12">
        <v>82058</v>
      </c>
      <c r="C7" s="12">
        <v>31</v>
      </c>
      <c r="D7" s="13" t="s">
        <v>83</v>
      </c>
      <c r="E7" s="13" t="s">
        <v>14</v>
      </c>
      <c r="F7" s="12">
        <v>3</v>
      </c>
      <c r="G7" s="13" t="s">
        <v>44</v>
      </c>
      <c r="H7" s="13" t="s">
        <v>207</v>
      </c>
      <c r="I7" s="13"/>
      <c r="J7" s="12">
        <v>46.45</v>
      </c>
      <c r="K7" s="14">
        <v>24.73</v>
      </c>
      <c r="M7">
        <f t="shared" si="0"/>
        <v>82058</v>
      </c>
      <c r="N7">
        <f>IF(AND(A7&gt;0,A7&lt;999),IFERROR(VLOOKUP(results5191[[#This Row],[Card]],U16W[],1,FALSE),0),0)</f>
        <v>82058</v>
      </c>
      <c r="O7">
        <f t="shared" si="1"/>
        <v>6</v>
      </c>
    </row>
    <row r="8" spans="1:15" x14ac:dyDescent="0.3">
      <c r="A8" s="8">
        <v>7</v>
      </c>
      <c r="B8" s="8">
        <v>80972</v>
      </c>
      <c r="C8" s="8">
        <v>30</v>
      </c>
      <c r="D8" s="9" t="s">
        <v>111</v>
      </c>
      <c r="E8" s="9" t="s">
        <v>19</v>
      </c>
      <c r="F8" s="8">
        <v>3</v>
      </c>
      <c r="G8" s="9" t="s">
        <v>44</v>
      </c>
      <c r="H8" s="9" t="s">
        <v>884</v>
      </c>
      <c r="I8" s="9"/>
      <c r="J8" s="8">
        <v>46.57</v>
      </c>
      <c r="K8" s="10">
        <v>27.59</v>
      </c>
      <c r="M8">
        <f t="shared" si="0"/>
        <v>80972</v>
      </c>
      <c r="N8">
        <f>IF(AND(A8&gt;0,A8&lt;999),IFERROR(VLOOKUP(results5191[[#This Row],[Card]],U16W[],1,FALSE),0),0)</f>
        <v>80972</v>
      </c>
      <c r="O8">
        <f t="shared" si="1"/>
        <v>7</v>
      </c>
    </row>
    <row r="9" spans="1:15" x14ac:dyDescent="0.3">
      <c r="A9" s="12">
        <v>8</v>
      </c>
      <c r="B9" s="12">
        <v>80848</v>
      </c>
      <c r="C9" s="12">
        <v>5</v>
      </c>
      <c r="D9" s="13" t="s">
        <v>66</v>
      </c>
      <c r="E9" s="13" t="s">
        <v>15</v>
      </c>
      <c r="F9" s="12">
        <v>3</v>
      </c>
      <c r="G9" s="13" t="s">
        <v>44</v>
      </c>
      <c r="H9" s="13" t="s">
        <v>885</v>
      </c>
      <c r="I9" s="13"/>
      <c r="J9" s="12">
        <v>46.64</v>
      </c>
      <c r="K9" s="14">
        <v>29.25</v>
      </c>
      <c r="M9">
        <f t="shared" si="0"/>
        <v>80848</v>
      </c>
      <c r="N9">
        <f>IF(AND(A9&gt;0,A9&lt;999),IFERROR(VLOOKUP(results5191[[#This Row],[Card]],U16W[],1,FALSE),0),0)</f>
        <v>80848</v>
      </c>
      <c r="O9">
        <f t="shared" si="1"/>
        <v>8</v>
      </c>
    </row>
    <row r="10" spans="1:15" x14ac:dyDescent="0.3">
      <c r="A10" s="8">
        <v>9</v>
      </c>
      <c r="B10" s="8">
        <v>74602</v>
      </c>
      <c r="C10" s="8">
        <v>7</v>
      </c>
      <c r="D10" s="9" t="s">
        <v>69</v>
      </c>
      <c r="E10" s="9" t="s">
        <v>22</v>
      </c>
      <c r="F10" s="8">
        <v>2</v>
      </c>
      <c r="G10" s="9" t="s">
        <v>44</v>
      </c>
      <c r="H10" s="9" t="s">
        <v>886</v>
      </c>
      <c r="I10" s="9"/>
      <c r="J10" s="8">
        <v>46.68</v>
      </c>
      <c r="K10" s="10">
        <v>30.2</v>
      </c>
      <c r="M10">
        <f t="shared" si="0"/>
        <v>74602</v>
      </c>
      <c r="N10">
        <f>IF(AND(A10&gt;0,A10&lt;999),IFERROR(VLOOKUP(results5191[[#This Row],[Card]],U16W[],1,FALSE),0),0)</f>
        <v>74602</v>
      </c>
      <c r="O10">
        <f t="shared" si="1"/>
        <v>9</v>
      </c>
    </row>
    <row r="11" spans="1:15" x14ac:dyDescent="0.3">
      <c r="A11" s="12">
        <v>10</v>
      </c>
      <c r="B11" s="12">
        <v>81176</v>
      </c>
      <c r="C11" s="12">
        <v>39</v>
      </c>
      <c r="D11" s="13" t="s">
        <v>71</v>
      </c>
      <c r="E11" s="13" t="s">
        <v>16</v>
      </c>
      <c r="F11" s="12">
        <v>3</v>
      </c>
      <c r="G11" s="13" t="s">
        <v>44</v>
      </c>
      <c r="H11" s="13" t="s">
        <v>887</v>
      </c>
      <c r="I11" s="13"/>
      <c r="J11" s="12">
        <v>46.71</v>
      </c>
      <c r="K11" s="14">
        <v>30.92</v>
      </c>
      <c r="M11">
        <f t="shared" si="0"/>
        <v>81176</v>
      </c>
      <c r="N11">
        <f>IF(AND(A11&gt;0,A11&lt;999),IFERROR(VLOOKUP(results5191[[#This Row],[Card]],U16W[],1,FALSE),0),0)</f>
        <v>81176</v>
      </c>
      <c r="O11">
        <f t="shared" si="1"/>
        <v>10</v>
      </c>
    </row>
    <row r="12" spans="1:15" x14ac:dyDescent="0.3">
      <c r="A12" s="8">
        <v>11</v>
      </c>
      <c r="B12" s="8">
        <v>70311</v>
      </c>
      <c r="C12" s="8">
        <v>28</v>
      </c>
      <c r="D12" s="9" t="s">
        <v>91</v>
      </c>
      <c r="E12" s="9" t="s">
        <v>52</v>
      </c>
      <c r="F12" s="8">
        <v>3</v>
      </c>
      <c r="G12" s="9" t="s">
        <v>44</v>
      </c>
      <c r="H12" s="9" t="s">
        <v>888</v>
      </c>
      <c r="I12" s="9"/>
      <c r="J12" s="8">
        <v>46.77</v>
      </c>
      <c r="K12" s="10">
        <v>32.35</v>
      </c>
      <c r="M12">
        <f t="shared" si="0"/>
        <v>70311</v>
      </c>
      <c r="N12">
        <f>IF(AND(A12&gt;0,A12&lt;999),IFERROR(VLOOKUP(results5191[[#This Row],[Card]],U16W[],1,FALSE),0),0)</f>
        <v>70311</v>
      </c>
      <c r="O12">
        <f t="shared" si="1"/>
        <v>11</v>
      </c>
    </row>
    <row r="13" spans="1:15" x14ac:dyDescent="0.3">
      <c r="A13" s="12">
        <v>12</v>
      </c>
      <c r="B13" s="12">
        <v>78745</v>
      </c>
      <c r="C13" s="12">
        <v>4</v>
      </c>
      <c r="D13" s="13" t="s">
        <v>80</v>
      </c>
      <c r="E13" s="13" t="s">
        <v>37</v>
      </c>
      <c r="F13" s="12">
        <v>2</v>
      </c>
      <c r="G13" s="13" t="s">
        <v>44</v>
      </c>
      <c r="H13" s="13" t="s">
        <v>889</v>
      </c>
      <c r="I13" s="13"/>
      <c r="J13" s="12">
        <v>46.86</v>
      </c>
      <c r="K13" s="14">
        <v>34.49</v>
      </c>
      <c r="M13">
        <f t="shared" si="0"/>
        <v>78745</v>
      </c>
      <c r="N13">
        <f>IF(AND(A13&gt;0,A13&lt;999),IFERROR(VLOOKUP(results5191[[#This Row],[Card]],U16W[],1,FALSE),0),0)</f>
        <v>78745</v>
      </c>
      <c r="O13">
        <f t="shared" si="1"/>
        <v>12</v>
      </c>
    </row>
    <row r="14" spans="1:15" x14ac:dyDescent="0.3">
      <c r="A14" s="8">
        <v>13</v>
      </c>
      <c r="B14" s="8">
        <v>75361</v>
      </c>
      <c r="C14" s="8">
        <v>10</v>
      </c>
      <c r="D14" s="9" t="s">
        <v>67</v>
      </c>
      <c r="E14" s="9" t="s">
        <v>43</v>
      </c>
      <c r="F14" s="8">
        <v>2</v>
      </c>
      <c r="G14" s="9" t="s">
        <v>44</v>
      </c>
      <c r="H14" s="9" t="s">
        <v>890</v>
      </c>
      <c r="I14" s="9"/>
      <c r="J14" s="8">
        <v>46.92</v>
      </c>
      <c r="K14" s="10">
        <v>35.909999999999997</v>
      </c>
      <c r="M14">
        <f t="shared" si="0"/>
        <v>75361</v>
      </c>
      <c r="N14">
        <f>IF(AND(A14&gt;0,A14&lt;999),IFERROR(VLOOKUP(results5191[[#This Row],[Card]],U16W[],1,FALSE),0),0)</f>
        <v>75361</v>
      </c>
      <c r="O14">
        <f t="shared" si="1"/>
        <v>13</v>
      </c>
    </row>
    <row r="15" spans="1:15" x14ac:dyDescent="0.3">
      <c r="A15" s="12">
        <v>14</v>
      </c>
      <c r="B15" s="12">
        <v>74981</v>
      </c>
      <c r="C15" s="12">
        <v>43</v>
      </c>
      <c r="D15" s="13" t="s">
        <v>124</v>
      </c>
      <c r="E15" s="13" t="s">
        <v>22</v>
      </c>
      <c r="F15" s="12">
        <v>2</v>
      </c>
      <c r="G15" s="13" t="s">
        <v>44</v>
      </c>
      <c r="H15" s="13" t="s">
        <v>891</v>
      </c>
      <c r="I15" s="13"/>
      <c r="J15" s="12">
        <v>47.14</v>
      </c>
      <c r="K15" s="14">
        <v>41.15</v>
      </c>
      <c r="M15">
        <f t="shared" si="0"/>
        <v>74981</v>
      </c>
      <c r="N15">
        <f>IF(AND(A15&gt;0,A15&lt;999),IFERROR(VLOOKUP(results5191[[#This Row],[Card]],U16W[],1,FALSE),0),0)</f>
        <v>74981</v>
      </c>
      <c r="O15">
        <f t="shared" si="1"/>
        <v>14</v>
      </c>
    </row>
    <row r="16" spans="1:15" x14ac:dyDescent="0.3">
      <c r="A16" s="8">
        <v>15</v>
      </c>
      <c r="B16" s="8">
        <v>80543</v>
      </c>
      <c r="C16" s="8">
        <v>9</v>
      </c>
      <c r="D16" s="9" t="s">
        <v>113</v>
      </c>
      <c r="E16" s="9" t="s">
        <v>45</v>
      </c>
      <c r="F16" s="8">
        <v>2</v>
      </c>
      <c r="G16" s="9" t="s">
        <v>44</v>
      </c>
      <c r="H16" s="9" t="s">
        <v>892</v>
      </c>
      <c r="I16" s="9"/>
      <c r="J16" s="8">
        <v>47.2</v>
      </c>
      <c r="K16" s="10">
        <v>42.57</v>
      </c>
      <c r="M16">
        <f t="shared" si="0"/>
        <v>80543</v>
      </c>
      <c r="N16">
        <f>IF(AND(A16&gt;0,A16&lt;999),IFERROR(VLOOKUP(results5191[[#This Row],[Card]],U16W[],1,FALSE),0),0)</f>
        <v>80543</v>
      </c>
      <c r="O16">
        <f t="shared" si="1"/>
        <v>15</v>
      </c>
    </row>
    <row r="17" spans="1:15" x14ac:dyDescent="0.3">
      <c r="A17" s="12">
        <v>16</v>
      </c>
      <c r="B17" s="12">
        <v>80959</v>
      </c>
      <c r="C17" s="12">
        <v>55</v>
      </c>
      <c r="D17" s="13" t="s">
        <v>130</v>
      </c>
      <c r="E17" s="13" t="s">
        <v>19</v>
      </c>
      <c r="F17" s="12">
        <v>3</v>
      </c>
      <c r="G17" s="13" t="s">
        <v>44</v>
      </c>
      <c r="H17" s="13" t="s">
        <v>893</v>
      </c>
      <c r="I17" s="13"/>
      <c r="J17" s="12">
        <v>47.24</v>
      </c>
      <c r="K17" s="14">
        <v>43.52</v>
      </c>
      <c r="M17">
        <f t="shared" si="0"/>
        <v>80959</v>
      </c>
      <c r="N17">
        <f>IF(AND(A17&gt;0,A17&lt;999),IFERROR(VLOOKUP(results5191[[#This Row],[Card]],U16W[],1,FALSE),0),0)</f>
        <v>80959</v>
      </c>
      <c r="O17">
        <f t="shared" si="1"/>
        <v>16</v>
      </c>
    </row>
    <row r="18" spans="1:15" x14ac:dyDescent="0.3">
      <c r="A18" s="8">
        <v>17</v>
      </c>
      <c r="B18" s="8">
        <v>81174</v>
      </c>
      <c r="C18" s="8">
        <v>25</v>
      </c>
      <c r="D18" s="9" t="s">
        <v>106</v>
      </c>
      <c r="E18" s="9" t="s">
        <v>16</v>
      </c>
      <c r="F18" s="8">
        <v>3</v>
      </c>
      <c r="G18" s="9" t="s">
        <v>44</v>
      </c>
      <c r="H18" s="9" t="s">
        <v>894</v>
      </c>
      <c r="I18" s="9"/>
      <c r="J18" s="8">
        <v>47.25</v>
      </c>
      <c r="K18" s="10">
        <v>43.76</v>
      </c>
      <c r="M18">
        <f t="shared" si="0"/>
        <v>81174</v>
      </c>
      <c r="N18">
        <f>IF(AND(A18&gt;0,A18&lt;999),IFERROR(VLOOKUP(results5191[[#This Row],[Card]],U16W[],1,FALSE),0),0)</f>
        <v>81174</v>
      </c>
      <c r="O18">
        <f t="shared" si="1"/>
        <v>17</v>
      </c>
    </row>
    <row r="19" spans="1:15" x14ac:dyDescent="0.3">
      <c r="A19" s="12">
        <v>18</v>
      </c>
      <c r="B19" s="12">
        <v>80507</v>
      </c>
      <c r="C19" s="12">
        <v>13</v>
      </c>
      <c r="D19" s="13" t="s">
        <v>74</v>
      </c>
      <c r="E19" s="13" t="s">
        <v>75</v>
      </c>
      <c r="F19" s="12">
        <v>3</v>
      </c>
      <c r="G19" s="13" t="s">
        <v>44</v>
      </c>
      <c r="H19" s="13" t="s">
        <v>603</v>
      </c>
      <c r="I19" s="13"/>
      <c r="J19" s="12">
        <v>47.38</v>
      </c>
      <c r="K19" s="14">
        <v>46.85</v>
      </c>
      <c r="M19">
        <f t="shared" si="0"/>
        <v>80507</v>
      </c>
      <c r="N19">
        <f>IF(AND(A19&gt;0,A19&lt;999),IFERROR(VLOOKUP(results5191[[#This Row],[Card]],U16W[],1,FALSE),0),0)</f>
        <v>80507</v>
      </c>
      <c r="O19">
        <f t="shared" si="1"/>
        <v>18</v>
      </c>
    </row>
    <row r="20" spans="1:15" x14ac:dyDescent="0.3">
      <c r="A20" s="8">
        <v>19</v>
      </c>
      <c r="B20" s="8">
        <v>80540</v>
      </c>
      <c r="C20" s="8">
        <v>8</v>
      </c>
      <c r="D20" s="9" t="s">
        <v>175</v>
      </c>
      <c r="E20" s="9" t="s">
        <v>45</v>
      </c>
      <c r="F20" s="8">
        <v>3</v>
      </c>
      <c r="G20" s="9" t="s">
        <v>44</v>
      </c>
      <c r="H20" s="9" t="s">
        <v>895</v>
      </c>
      <c r="I20" s="9"/>
      <c r="J20" s="8">
        <v>47.44</v>
      </c>
      <c r="K20" s="10">
        <v>48.28</v>
      </c>
      <c r="M20">
        <f t="shared" si="0"/>
        <v>80540</v>
      </c>
      <c r="N20">
        <f>IF(AND(A20&gt;0,A20&lt;999),IFERROR(VLOOKUP(results5191[[#This Row],[Card]],U16W[],1,FALSE),0),0)</f>
        <v>80540</v>
      </c>
      <c r="O20">
        <f t="shared" si="1"/>
        <v>19</v>
      </c>
    </row>
    <row r="21" spans="1:15" x14ac:dyDescent="0.3">
      <c r="A21" s="12">
        <v>19</v>
      </c>
      <c r="B21" s="12">
        <v>75556</v>
      </c>
      <c r="C21" s="12">
        <v>62</v>
      </c>
      <c r="D21" s="13" t="s">
        <v>119</v>
      </c>
      <c r="E21" s="13" t="s">
        <v>18</v>
      </c>
      <c r="F21" s="12">
        <v>2</v>
      </c>
      <c r="G21" s="13" t="s">
        <v>44</v>
      </c>
      <c r="H21" s="13" t="s">
        <v>895</v>
      </c>
      <c r="I21" s="13"/>
      <c r="J21" s="12">
        <v>47.44</v>
      </c>
      <c r="K21" s="14">
        <v>48.28</v>
      </c>
      <c r="M21">
        <f t="shared" si="0"/>
        <v>75556</v>
      </c>
      <c r="N21">
        <f>IF(AND(A21&gt;0,A21&lt;999),IFERROR(VLOOKUP(results5191[[#This Row],[Card]],U16W[],1,FALSE),0),0)</f>
        <v>75556</v>
      </c>
      <c r="O21">
        <f t="shared" si="1"/>
        <v>19</v>
      </c>
    </row>
    <row r="22" spans="1:15" x14ac:dyDescent="0.3">
      <c r="A22" s="8">
        <v>21</v>
      </c>
      <c r="B22" s="8">
        <v>77469</v>
      </c>
      <c r="C22" s="8">
        <v>56</v>
      </c>
      <c r="D22" s="9" t="s">
        <v>92</v>
      </c>
      <c r="E22" s="9" t="s">
        <v>17</v>
      </c>
      <c r="F22" s="8">
        <v>2</v>
      </c>
      <c r="G22" s="9" t="s">
        <v>44</v>
      </c>
      <c r="H22" s="9" t="s">
        <v>896</v>
      </c>
      <c r="I22" s="9"/>
      <c r="J22" s="8">
        <v>47.63</v>
      </c>
      <c r="K22" s="10">
        <v>52.8</v>
      </c>
      <c r="M22">
        <f t="shared" si="0"/>
        <v>77469</v>
      </c>
      <c r="N22">
        <f>IF(AND(A22&gt;0,A22&lt;999),IFERROR(VLOOKUP(results5191[[#This Row],[Card]],U16W[],1,FALSE),0),0)</f>
        <v>77469</v>
      </c>
      <c r="O22">
        <f t="shared" si="1"/>
        <v>21</v>
      </c>
    </row>
    <row r="23" spans="1:15" x14ac:dyDescent="0.3">
      <c r="A23" s="12">
        <v>22</v>
      </c>
      <c r="B23" s="12">
        <v>85771</v>
      </c>
      <c r="C23" s="12">
        <v>60</v>
      </c>
      <c r="D23" s="13" t="s">
        <v>134</v>
      </c>
      <c r="E23" s="13" t="s">
        <v>14</v>
      </c>
      <c r="F23" s="12">
        <v>2</v>
      </c>
      <c r="G23" s="13" t="s">
        <v>44</v>
      </c>
      <c r="H23" s="13" t="s">
        <v>897</v>
      </c>
      <c r="I23" s="13"/>
      <c r="J23" s="12">
        <v>47.65</v>
      </c>
      <c r="K23" s="14">
        <v>53.27</v>
      </c>
      <c r="M23">
        <f t="shared" si="0"/>
        <v>85771</v>
      </c>
      <c r="N23">
        <f>IF(AND(A23&gt;0,A23&lt;999),IFERROR(VLOOKUP(results5191[[#This Row],[Card]],U16W[],1,FALSE),0),0)</f>
        <v>85771</v>
      </c>
      <c r="O23">
        <f t="shared" si="1"/>
        <v>22</v>
      </c>
    </row>
    <row r="24" spans="1:15" x14ac:dyDescent="0.3">
      <c r="A24" s="8">
        <v>23</v>
      </c>
      <c r="B24" s="8">
        <v>80895</v>
      </c>
      <c r="C24" s="8">
        <v>54</v>
      </c>
      <c r="D24" s="9" t="s">
        <v>120</v>
      </c>
      <c r="E24" s="9" t="s">
        <v>17</v>
      </c>
      <c r="F24" s="8">
        <v>3</v>
      </c>
      <c r="G24" s="9" t="s">
        <v>44</v>
      </c>
      <c r="H24" s="9" t="s">
        <v>898</v>
      </c>
      <c r="I24" s="9"/>
      <c r="J24" s="8">
        <v>47.66</v>
      </c>
      <c r="K24" s="10">
        <v>53.51</v>
      </c>
      <c r="M24">
        <f t="shared" si="0"/>
        <v>80895</v>
      </c>
      <c r="N24">
        <f>IF(AND(A24&gt;0,A24&lt;999),IFERROR(VLOOKUP(results5191[[#This Row],[Card]],U16W[],1,FALSE),0),0)</f>
        <v>80895</v>
      </c>
      <c r="O24">
        <f t="shared" si="1"/>
        <v>23</v>
      </c>
    </row>
    <row r="25" spans="1:15" x14ac:dyDescent="0.3">
      <c r="A25" s="12">
        <v>24</v>
      </c>
      <c r="B25" s="12">
        <v>81556</v>
      </c>
      <c r="C25" s="12">
        <v>59</v>
      </c>
      <c r="D25" s="13" t="s">
        <v>179</v>
      </c>
      <c r="E25" s="13" t="s">
        <v>19</v>
      </c>
      <c r="F25" s="12">
        <v>3</v>
      </c>
      <c r="G25" s="13" t="s">
        <v>44</v>
      </c>
      <c r="H25" s="13" t="s">
        <v>899</v>
      </c>
      <c r="I25" s="13"/>
      <c r="J25" s="12">
        <v>47.73</v>
      </c>
      <c r="K25" s="14">
        <v>55.18</v>
      </c>
      <c r="M25">
        <f t="shared" si="0"/>
        <v>81556</v>
      </c>
      <c r="N25">
        <f>IF(AND(A25&gt;0,A25&lt;999),IFERROR(VLOOKUP(results5191[[#This Row],[Card]],U16W[],1,FALSE),0),0)</f>
        <v>81556</v>
      </c>
      <c r="O25">
        <f t="shared" si="1"/>
        <v>24</v>
      </c>
    </row>
    <row r="26" spans="1:15" x14ac:dyDescent="0.3">
      <c r="A26" s="8">
        <v>25</v>
      </c>
      <c r="B26" s="8">
        <v>80548</v>
      </c>
      <c r="C26" s="8">
        <v>12</v>
      </c>
      <c r="D26" s="9" t="s">
        <v>108</v>
      </c>
      <c r="E26" s="9" t="s">
        <v>45</v>
      </c>
      <c r="F26" s="8">
        <v>2</v>
      </c>
      <c r="G26" s="9" t="s">
        <v>44</v>
      </c>
      <c r="H26" s="9" t="s">
        <v>900</v>
      </c>
      <c r="I26" s="9"/>
      <c r="J26" s="8">
        <v>47.78</v>
      </c>
      <c r="K26" s="10">
        <v>56.37</v>
      </c>
      <c r="M26">
        <f t="shared" si="0"/>
        <v>80548</v>
      </c>
      <c r="N26">
        <f>IF(AND(A26&gt;0,A26&lt;999),IFERROR(VLOOKUP(results5191[[#This Row],[Card]],U16W[],1,FALSE),0),0)</f>
        <v>80548</v>
      </c>
      <c r="O26">
        <f t="shared" si="1"/>
        <v>25</v>
      </c>
    </row>
    <row r="27" spans="1:15" x14ac:dyDescent="0.3">
      <c r="A27" s="12">
        <v>26</v>
      </c>
      <c r="B27" s="12">
        <v>77192</v>
      </c>
      <c r="C27" s="12">
        <v>32</v>
      </c>
      <c r="D27" s="13" t="s">
        <v>97</v>
      </c>
      <c r="E27" s="13" t="s">
        <v>20</v>
      </c>
      <c r="F27" s="12">
        <v>2</v>
      </c>
      <c r="G27" s="13" t="s">
        <v>44</v>
      </c>
      <c r="H27" s="13" t="s">
        <v>901</v>
      </c>
      <c r="I27" s="13"/>
      <c r="J27" s="12">
        <v>47.83</v>
      </c>
      <c r="K27" s="14">
        <v>57.56</v>
      </c>
      <c r="M27">
        <f t="shared" si="0"/>
        <v>77192</v>
      </c>
      <c r="N27">
        <f>IF(AND(A27&gt;0,A27&lt;999),IFERROR(VLOOKUP(results5191[[#This Row],[Card]],U16W[],1,FALSE),0),0)</f>
        <v>77192</v>
      </c>
      <c r="O27">
        <f t="shared" si="1"/>
        <v>26</v>
      </c>
    </row>
    <row r="28" spans="1:15" x14ac:dyDescent="0.3">
      <c r="A28" s="8">
        <v>27</v>
      </c>
      <c r="B28" s="8">
        <v>78814</v>
      </c>
      <c r="C28" s="8">
        <v>14</v>
      </c>
      <c r="D28" s="9" t="s">
        <v>73</v>
      </c>
      <c r="E28" s="9" t="s">
        <v>17</v>
      </c>
      <c r="F28" s="8">
        <v>3</v>
      </c>
      <c r="G28" s="9" t="s">
        <v>44</v>
      </c>
      <c r="H28" s="9" t="s">
        <v>902</v>
      </c>
      <c r="I28" s="9"/>
      <c r="J28" s="8">
        <v>47.95</v>
      </c>
      <c r="K28" s="10">
        <v>60.41</v>
      </c>
      <c r="M28">
        <f t="shared" si="0"/>
        <v>78814</v>
      </c>
      <c r="N28">
        <f>IF(AND(A28&gt;0,A28&lt;999),IFERROR(VLOOKUP(results5191[[#This Row],[Card]],U16W[],1,FALSE),0),0)</f>
        <v>78814</v>
      </c>
      <c r="O28">
        <f t="shared" si="1"/>
        <v>27</v>
      </c>
    </row>
    <row r="29" spans="1:15" x14ac:dyDescent="0.3">
      <c r="A29" s="12">
        <v>28</v>
      </c>
      <c r="B29" s="12">
        <v>78558</v>
      </c>
      <c r="C29" s="12">
        <v>52</v>
      </c>
      <c r="D29" s="13" t="s">
        <v>103</v>
      </c>
      <c r="E29" s="13" t="s">
        <v>14</v>
      </c>
      <c r="F29" s="12">
        <v>2</v>
      </c>
      <c r="G29" s="13" t="s">
        <v>44</v>
      </c>
      <c r="H29" s="13" t="s">
        <v>903</v>
      </c>
      <c r="I29" s="13"/>
      <c r="J29" s="12">
        <v>47.99</v>
      </c>
      <c r="K29" s="14">
        <v>61.36</v>
      </c>
      <c r="M29">
        <f t="shared" si="0"/>
        <v>78558</v>
      </c>
      <c r="N29">
        <f>IF(AND(A29&gt;0,A29&lt;999),IFERROR(VLOOKUP(results5191[[#This Row],[Card]],U16W[],1,FALSE),0),0)</f>
        <v>78558</v>
      </c>
      <c r="O29">
        <f t="shared" si="1"/>
        <v>28</v>
      </c>
    </row>
    <row r="30" spans="1:15" x14ac:dyDescent="0.3">
      <c r="A30" s="8">
        <v>29</v>
      </c>
      <c r="B30" s="8">
        <v>81195</v>
      </c>
      <c r="C30" s="8">
        <v>22</v>
      </c>
      <c r="D30" s="9" t="s">
        <v>176</v>
      </c>
      <c r="E30" s="9" t="s">
        <v>17</v>
      </c>
      <c r="F30" s="8">
        <v>3</v>
      </c>
      <c r="G30" s="9" t="s">
        <v>44</v>
      </c>
      <c r="H30" s="9" t="s">
        <v>627</v>
      </c>
      <c r="I30" s="9"/>
      <c r="J30" s="8">
        <v>48.12</v>
      </c>
      <c r="K30" s="10">
        <v>64.45</v>
      </c>
      <c r="M30">
        <f t="shared" si="0"/>
        <v>81195</v>
      </c>
      <c r="N30">
        <f>IF(AND(A30&gt;0,A30&lt;999),IFERROR(VLOOKUP(results5191[[#This Row],[Card]],U16W[],1,FALSE),0),0)</f>
        <v>81195</v>
      </c>
      <c r="O30">
        <f t="shared" si="1"/>
        <v>29</v>
      </c>
    </row>
    <row r="31" spans="1:15" x14ac:dyDescent="0.3">
      <c r="A31" s="12">
        <v>30</v>
      </c>
      <c r="B31" s="12">
        <v>85769</v>
      </c>
      <c r="C31" s="12">
        <v>37</v>
      </c>
      <c r="D31" s="13" t="s">
        <v>135</v>
      </c>
      <c r="E31" s="13" t="s">
        <v>14</v>
      </c>
      <c r="F31" s="12">
        <v>2</v>
      </c>
      <c r="G31" s="13" t="s">
        <v>44</v>
      </c>
      <c r="H31" s="13" t="s">
        <v>254</v>
      </c>
      <c r="I31" s="13"/>
      <c r="J31" s="12">
        <v>48.16</v>
      </c>
      <c r="K31" s="14">
        <v>65.400000000000006</v>
      </c>
      <c r="M31">
        <f t="shared" si="0"/>
        <v>85769</v>
      </c>
      <c r="N31">
        <f>IF(AND(A31&gt;0,A31&lt;999),IFERROR(VLOOKUP(results5191[[#This Row],[Card]],U16W[],1,FALSE),0),0)</f>
        <v>85769</v>
      </c>
      <c r="O31">
        <f t="shared" si="1"/>
        <v>30</v>
      </c>
    </row>
    <row r="32" spans="1:15" x14ac:dyDescent="0.3">
      <c r="A32" s="8">
        <v>31</v>
      </c>
      <c r="B32" s="8">
        <v>74866</v>
      </c>
      <c r="C32" s="8">
        <v>21</v>
      </c>
      <c r="D32" s="9" t="s">
        <v>109</v>
      </c>
      <c r="E32" s="9" t="s">
        <v>43</v>
      </c>
      <c r="F32" s="8">
        <v>3</v>
      </c>
      <c r="G32" s="9" t="s">
        <v>44</v>
      </c>
      <c r="H32" s="9" t="s">
        <v>904</v>
      </c>
      <c r="I32" s="9"/>
      <c r="J32" s="8">
        <v>48.28</v>
      </c>
      <c r="K32" s="10">
        <v>68.260000000000005</v>
      </c>
      <c r="M32">
        <f t="shared" si="0"/>
        <v>74866</v>
      </c>
      <c r="N32">
        <f>IF(AND(A32&gt;0,A32&lt;999),IFERROR(VLOOKUP(results5191[[#This Row],[Card]],U16W[],1,FALSE),0),0)</f>
        <v>74866</v>
      </c>
      <c r="O32">
        <f t="shared" si="1"/>
        <v>31</v>
      </c>
    </row>
    <row r="33" spans="1:15" x14ac:dyDescent="0.3">
      <c r="A33" s="12">
        <v>32</v>
      </c>
      <c r="B33" s="12">
        <v>80880</v>
      </c>
      <c r="C33" s="12">
        <v>20</v>
      </c>
      <c r="D33" s="13" t="s">
        <v>101</v>
      </c>
      <c r="E33" s="13" t="s">
        <v>14</v>
      </c>
      <c r="F33" s="12">
        <v>3</v>
      </c>
      <c r="G33" s="13" t="s">
        <v>44</v>
      </c>
      <c r="H33" s="13" t="s">
        <v>606</v>
      </c>
      <c r="I33" s="13"/>
      <c r="J33" s="12">
        <v>48.37</v>
      </c>
      <c r="K33" s="14">
        <v>70.400000000000006</v>
      </c>
      <c r="M33">
        <f t="shared" si="0"/>
        <v>80880</v>
      </c>
      <c r="N33">
        <f>IF(AND(A33&gt;0,A33&lt;999),IFERROR(VLOOKUP(results5191[[#This Row],[Card]],U16W[],1,FALSE),0),0)</f>
        <v>80880</v>
      </c>
      <c r="O33">
        <f t="shared" si="1"/>
        <v>32</v>
      </c>
    </row>
    <row r="34" spans="1:15" x14ac:dyDescent="0.3">
      <c r="A34" s="8">
        <v>33</v>
      </c>
      <c r="B34" s="8">
        <v>74658</v>
      </c>
      <c r="C34" s="8">
        <v>29</v>
      </c>
      <c r="D34" s="9" t="s">
        <v>132</v>
      </c>
      <c r="E34" s="9" t="s">
        <v>14</v>
      </c>
      <c r="F34" s="8">
        <v>2</v>
      </c>
      <c r="G34" s="9" t="s">
        <v>44</v>
      </c>
      <c r="H34" s="9" t="s">
        <v>905</v>
      </c>
      <c r="I34" s="9"/>
      <c r="J34" s="8">
        <v>48.41</v>
      </c>
      <c r="K34" s="10">
        <v>71.349999999999994</v>
      </c>
      <c r="M34">
        <f t="shared" ref="M34:M64" si="2">B34</f>
        <v>74658</v>
      </c>
      <c r="N34">
        <f>IF(AND(A34&gt;0,A34&lt;999),IFERROR(VLOOKUP(results5191[[#This Row],[Card]],U16W[],1,FALSE),0),0)</f>
        <v>74658</v>
      </c>
      <c r="O34">
        <f t="shared" ref="O34:O64" si="3">A34</f>
        <v>33</v>
      </c>
    </row>
    <row r="35" spans="1:15" x14ac:dyDescent="0.3">
      <c r="A35" s="12">
        <v>34</v>
      </c>
      <c r="B35" s="12">
        <v>78824</v>
      </c>
      <c r="C35" s="12">
        <v>27</v>
      </c>
      <c r="D35" s="13" t="s">
        <v>95</v>
      </c>
      <c r="E35" s="13" t="s">
        <v>45</v>
      </c>
      <c r="F35" s="12">
        <v>2</v>
      </c>
      <c r="G35" s="13" t="s">
        <v>44</v>
      </c>
      <c r="H35" s="13" t="s">
        <v>906</v>
      </c>
      <c r="I35" s="13"/>
      <c r="J35" s="12">
        <v>48.45</v>
      </c>
      <c r="K35" s="14">
        <v>72.3</v>
      </c>
      <c r="M35">
        <f t="shared" si="2"/>
        <v>78824</v>
      </c>
      <c r="N35">
        <f>IF(AND(A35&gt;0,A35&lt;999),IFERROR(VLOOKUP(results5191[[#This Row],[Card]],U16W[],1,FALSE),0),0)</f>
        <v>78824</v>
      </c>
      <c r="O35">
        <f t="shared" si="3"/>
        <v>34</v>
      </c>
    </row>
    <row r="36" spans="1:15" x14ac:dyDescent="0.3">
      <c r="A36" s="8">
        <v>35</v>
      </c>
      <c r="B36" s="8">
        <v>81725</v>
      </c>
      <c r="C36" s="8">
        <v>26</v>
      </c>
      <c r="D36" s="9" t="s">
        <v>82</v>
      </c>
      <c r="E36" s="9" t="s">
        <v>15</v>
      </c>
      <c r="F36" s="8">
        <v>3</v>
      </c>
      <c r="G36" s="9" t="s">
        <v>44</v>
      </c>
      <c r="H36" s="9" t="s">
        <v>907</v>
      </c>
      <c r="I36" s="9"/>
      <c r="J36" s="8">
        <v>48.48</v>
      </c>
      <c r="K36" s="10">
        <v>73.010000000000005</v>
      </c>
      <c r="M36">
        <f t="shared" si="2"/>
        <v>81725</v>
      </c>
      <c r="N36">
        <f>IF(AND(A36&gt;0,A36&lt;999),IFERROR(VLOOKUP(results5191[[#This Row],[Card]],U16W[],1,FALSE),0),0)</f>
        <v>81725</v>
      </c>
      <c r="O36">
        <f t="shared" si="3"/>
        <v>35</v>
      </c>
    </row>
    <row r="37" spans="1:15" x14ac:dyDescent="0.3">
      <c r="A37" s="12">
        <v>36</v>
      </c>
      <c r="B37" s="12">
        <v>82165</v>
      </c>
      <c r="C37" s="12">
        <v>16</v>
      </c>
      <c r="D37" s="13" t="s">
        <v>123</v>
      </c>
      <c r="E37" s="13" t="s">
        <v>49</v>
      </c>
      <c r="F37" s="12">
        <v>3</v>
      </c>
      <c r="G37" s="13" t="s">
        <v>44</v>
      </c>
      <c r="H37" s="13" t="s">
        <v>908</v>
      </c>
      <c r="I37" s="13"/>
      <c r="J37" s="12">
        <v>48.63</v>
      </c>
      <c r="K37" s="14">
        <v>76.58</v>
      </c>
      <c r="M37">
        <f t="shared" si="2"/>
        <v>82165</v>
      </c>
      <c r="N37">
        <f>IF(AND(A37&gt;0,A37&lt;999),IFERROR(VLOOKUP(results5191[[#This Row],[Card]],U16W[],1,FALSE),0),0)</f>
        <v>82165</v>
      </c>
      <c r="O37">
        <f t="shared" si="3"/>
        <v>36</v>
      </c>
    </row>
    <row r="38" spans="1:15" x14ac:dyDescent="0.3">
      <c r="A38" s="8">
        <v>37</v>
      </c>
      <c r="B38" s="8">
        <v>78607</v>
      </c>
      <c r="C38" s="8">
        <v>64</v>
      </c>
      <c r="D38" s="9" t="s">
        <v>122</v>
      </c>
      <c r="E38" s="9" t="s">
        <v>20</v>
      </c>
      <c r="F38" s="8">
        <v>2</v>
      </c>
      <c r="G38" s="9" t="s">
        <v>44</v>
      </c>
      <c r="H38" s="9" t="s">
        <v>638</v>
      </c>
      <c r="I38" s="9"/>
      <c r="J38" s="8">
        <v>48.7</v>
      </c>
      <c r="K38" s="10">
        <v>78.25</v>
      </c>
      <c r="M38">
        <f t="shared" si="2"/>
        <v>78607</v>
      </c>
      <c r="N38">
        <f>IF(AND(A38&gt;0,A38&lt;999),IFERROR(VLOOKUP(results5191[[#This Row],[Card]],U16W[],1,FALSE),0),0)</f>
        <v>78607</v>
      </c>
      <c r="O38">
        <f t="shared" si="3"/>
        <v>37</v>
      </c>
    </row>
    <row r="39" spans="1:15" x14ac:dyDescent="0.3">
      <c r="A39" s="12">
        <v>38</v>
      </c>
      <c r="B39" s="12">
        <v>80544</v>
      </c>
      <c r="C39" s="12">
        <v>18</v>
      </c>
      <c r="D39" s="13" t="s">
        <v>909</v>
      </c>
      <c r="E39" s="13" t="s">
        <v>45</v>
      </c>
      <c r="F39" s="12">
        <v>2</v>
      </c>
      <c r="G39" s="13" t="s">
        <v>44</v>
      </c>
      <c r="H39" s="13" t="s">
        <v>281</v>
      </c>
      <c r="I39" s="13"/>
      <c r="J39" s="12">
        <v>48.74</v>
      </c>
      <c r="K39" s="14">
        <v>79.2</v>
      </c>
      <c r="M39">
        <f t="shared" si="2"/>
        <v>80544</v>
      </c>
      <c r="N39">
        <f>IF(AND(A39&gt;0,A39&lt;999),IFERROR(VLOOKUP(results5191[[#This Row],[Card]],U16W[],1,FALSE),0),0)</f>
        <v>80544</v>
      </c>
      <c r="O39">
        <f t="shared" si="3"/>
        <v>38</v>
      </c>
    </row>
    <row r="40" spans="1:15" x14ac:dyDescent="0.3">
      <c r="A40" s="8">
        <v>39</v>
      </c>
      <c r="B40" s="8">
        <v>84697</v>
      </c>
      <c r="C40" s="8">
        <v>58</v>
      </c>
      <c r="D40" s="9" t="s">
        <v>166</v>
      </c>
      <c r="E40" s="9" t="s">
        <v>28</v>
      </c>
      <c r="F40" s="8">
        <v>3</v>
      </c>
      <c r="G40" s="9" t="s">
        <v>44</v>
      </c>
      <c r="H40" s="9" t="s">
        <v>910</v>
      </c>
      <c r="I40" s="9"/>
      <c r="J40" s="8">
        <v>48.75</v>
      </c>
      <c r="K40" s="10">
        <v>79.44</v>
      </c>
      <c r="M40">
        <f t="shared" si="2"/>
        <v>84697</v>
      </c>
      <c r="N40">
        <f>IF(AND(A40&gt;0,A40&lt;999),IFERROR(VLOOKUP(results5191[[#This Row],[Card]],U16W[],1,FALSE),0),0)</f>
        <v>84697</v>
      </c>
      <c r="O40">
        <f t="shared" si="3"/>
        <v>39</v>
      </c>
    </row>
    <row r="41" spans="1:15" x14ac:dyDescent="0.3">
      <c r="A41" s="12">
        <v>40</v>
      </c>
      <c r="B41" s="12">
        <v>76255</v>
      </c>
      <c r="C41" s="12">
        <v>34</v>
      </c>
      <c r="D41" s="13" t="s">
        <v>116</v>
      </c>
      <c r="E41" s="13" t="s">
        <v>14</v>
      </c>
      <c r="F41" s="12">
        <v>2</v>
      </c>
      <c r="G41" s="13" t="s">
        <v>44</v>
      </c>
      <c r="H41" s="13" t="s">
        <v>911</v>
      </c>
      <c r="I41" s="13"/>
      <c r="J41" s="12">
        <v>48.87</v>
      </c>
      <c r="K41" s="14">
        <v>82.29</v>
      </c>
      <c r="M41">
        <f t="shared" si="2"/>
        <v>76255</v>
      </c>
      <c r="N41">
        <f>IF(AND(A41&gt;0,A41&lt;999),IFERROR(VLOOKUP(results5191[[#This Row],[Card]],U16W[],1,FALSE),0),0)</f>
        <v>76255</v>
      </c>
      <c r="O41">
        <f t="shared" si="3"/>
        <v>40</v>
      </c>
    </row>
    <row r="42" spans="1:15" x14ac:dyDescent="0.3">
      <c r="A42" s="8">
        <v>41</v>
      </c>
      <c r="B42" s="8">
        <v>74583</v>
      </c>
      <c r="C42" s="8">
        <v>23</v>
      </c>
      <c r="D42" s="9" t="s">
        <v>79</v>
      </c>
      <c r="E42" s="9" t="s">
        <v>43</v>
      </c>
      <c r="F42" s="8">
        <v>2</v>
      </c>
      <c r="G42" s="9" t="s">
        <v>44</v>
      </c>
      <c r="H42" s="9" t="s">
        <v>912</v>
      </c>
      <c r="I42" s="9"/>
      <c r="J42" s="8">
        <v>48.92</v>
      </c>
      <c r="K42" s="10">
        <v>83.48</v>
      </c>
      <c r="M42">
        <f t="shared" si="2"/>
        <v>74583</v>
      </c>
      <c r="N42">
        <f>IF(AND(A42&gt;0,A42&lt;999),IFERROR(VLOOKUP(results5191[[#This Row],[Card]],U16W[],1,FALSE),0),0)</f>
        <v>74583</v>
      </c>
      <c r="O42">
        <f t="shared" si="3"/>
        <v>41</v>
      </c>
    </row>
    <row r="43" spans="1:15" x14ac:dyDescent="0.3">
      <c r="A43" s="12">
        <v>42</v>
      </c>
      <c r="B43" s="12">
        <v>80883</v>
      </c>
      <c r="C43" s="12">
        <v>33</v>
      </c>
      <c r="D43" s="13" t="s">
        <v>104</v>
      </c>
      <c r="E43" s="13" t="s">
        <v>14</v>
      </c>
      <c r="F43" s="12">
        <v>3</v>
      </c>
      <c r="G43" s="13" t="s">
        <v>44</v>
      </c>
      <c r="H43" s="13" t="s">
        <v>913</v>
      </c>
      <c r="I43" s="13"/>
      <c r="J43" s="12">
        <v>48.94</v>
      </c>
      <c r="K43" s="14">
        <v>83.96</v>
      </c>
      <c r="M43">
        <f t="shared" si="2"/>
        <v>80883</v>
      </c>
      <c r="N43">
        <f>IF(AND(A43&gt;0,A43&lt;999),IFERROR(VLOOKUP(results5191[[#This Row],[Card]],U16W[],1,FALSE),0),0)</f>
        <v>80883</v>
      </c>
      <c r="O43">
        <f t="shared" si="3"/>
        <v>42</v>
      </c>
    </row>
    <row r="44" spans="1:15" x14ac:dyDescent="0.3">
      <c r="A44" s="8">
        <v>43</v>
      </c>
      <c r="B44" s="8">
        <v>77254</v>
      </c>
      <c r="C44" s="8">
        <v>44</v>
      </c>
      <c r="D44" s="9" t="s">
        <v>158</v>
      </c>
      <c r="E44" s="9" t="s">
        <v>50</v>
      </c>
      <c r="F44" s="8">
        <v>2</v>
      </c>
      <c r="G44" s="9" t="s">
        <v>44</v>
      </c>
      <c r="H44" s="9" t="s">
        <v>914</v>
      </c>
      <c r="I44" s="9"/>
      <c r="J44" s="8">
        <v>49.01</v>
      </c>
      <c r="K44" s="10">
        <v>85.62</v>
      </c>
      <c r="M44">
        <f t="shared" si="2"/>
        <v>77254</v>
      </c>
      <c r="N44">
        <f>IF(AND(A44&gt;0,A44&lt;999),IFERROR(VLOOKUP(results5191[[#This Row],[Card]],U16W[],1,FALSE),0),0)</f>
        <v>77254</v>
      </c>
      <c r="O44">
        <f t="shared" si="3"/>
        <v>43</v>
      </c>
    </row>
    <row r="45" spans="1:15" x14ac:dyDescent="0.3">
      <c r="A45" s="12">
        <v>44</v>
      </c>
      <c r="B45" s="12">
        <v>77393</v>
      </c>
      <c r="C45" s="12">
        <v>41</v>
      </c>
      <c r="D45" s="13" t="s">
        <v>94</v>
      </c>
      <c r="E45" s="13" t="s">
        <v>20</v>
      </c>
      <c r="F45" s="12">
        <v>2</v>
      </c>
      <c r="G45" s="13" t="s">
        <v>44</v>
      </c>
      <c r="H45" s="13" t="s">
        <v>915</v>
      </c>
      <c r="I45" s="13"/>
      <c r="J45" s="12">
        <v>49.07</v>
      </c>
      <c r="K45" s="14">
        <v>87.05</v>
      </c>
      <c r="M45">
        <f t="shared" si="2"/>
        <v>77393</v>
      </c>
      <c r="N45">
        <f>IF(AND(A45&gt;0,A45&lt;999),IFERROR(VLOOKUP(results5191[[#This Row],[Card]],U16W[],1,FALSE),0),0)</f>
        <v>77393</v>
      </c>
      <c r="O45">
        <f t="shared" si="3"/>
        <v>44</v>
      </c>
    </row>
    <row r="46" spans="1:15" x14ac:dyDescent="0.3">
      <c r="A46" s="8">
        <v>45</v>
      </c>
      <c r="B46" s="8">
        <v>80889</v>
      </c>
      <c r="C46" s="8">
        <v>35</v>
      </c>
      <c r="D46" s="9" t="s">
        <v>139</v>
      </c>
      <c r="E46" s="9" t="s">
        <v>17</v>
      </c>
      <c r="F46" s="8">
        <v>3</v>
      </c>
      <c r="G46" s="9" t="s">
        <v>44</v>
      </c>
      <c r="H46" s="9" t="s">
        <v>916</v>
      </c>
      <c r="I46" s="9"/>
      <c r="J46" s="8">
        <v>49.65</v>
      </c>
      <c r="K46" s="10">
        <v>100.84</v>
      </c>
      <c r="M46">
        <f t="shared" si="2"/>
        <v>80889</v>
      </c>
      <c r="N46">
        <f>IF(AND(A46&gt;0,A46&lt;999),IFERROR(VLOOKUP(results5191[[#This Row],[Card]],U16W[],1,FALSE),0),0)</f>
        <v>80889</v>
      </c>
      <c r="O46">
        <f t="shared" si="3"/>
        <v>45</v>
      </c>
    </row>
    <row r="47" spans="1:15" x14ac:dyDescent="0.3">
      <c r="A47" s="12">
        <v>46</v>
      </c>
      <c r="B47" s="12">
        <v>76232</v>
      </c>
      <c r="C47" s="12">
        <v>38</v>
      </c>
      <c r="D47" s="13" t="s">
        <v>145</v>
      </c>
      <c r="E47" s="13" t="s">
        <v>15</v>
      </c>
      <c r="F47" s="12">
        <v>3</v>
      </c>
      <c r="G47" s="13" t="s">
        <v>44</v>
      </c>
      <c r="H47" s="13" t="s">
        <v>917</v>
      </c>
      <c r="I47" s="13"/>
      <c r="J47" s="12">
        <v>49.66</v>
      </c>
      <c r="K47" s="14">
        <v>101.08</v>
      </c>
      <c r="M47">
        <f t="shared" si="2"/>
        <v>76232</v>
      </c>
      <c r="N47">
        <f>IF(AND(A47&gt;0,A47&lt;999),IFERROR(VLOOKUP(results5191[[#This Row],[Card]],U16W[],1,FALSE),0),0)</f>
        <v>76232</v>
      </c>
      <c r="O47">
        <f t="shared" si="3"/>
        <v>46</v>
      </c>
    </row>
    <row r="48" spans="1:15" x14ac:dyDescent="0.3">
      <c r="A48" s="8">
        <v>47</v>
      </c>
      <c r="B48" s="8">
        <v>80504</v>
      </c>
      <c r="C48" s="8">
        <v>15</v>
      </c>
      <c r="D48" s="9" t="s">
        <v>156</v>
      </c>
      <c r="E48" s="9" t="s">
        <v>75</v>
      </c>
      <c r="F48" s="8">
        <v>3</v>
      </c>
      <c r="G48" s="9" t="s">
        <v>44</v>
      </c>
      <c r="H48" s="9" t="s">
        <v>656</v>
      </c>
      <c r="I48" s="9"/>
      <c r="J48" s="8">
        <v>49.71</v>
      </c>
      <c r="K48" s="10">
        <v>102.27</v>
      </c>
      <c r="M48">
        <f t="shared" si="2"/>
        <v>80504</v>
      </c>
      <c r="N48">
        <f>IF(AND(A48&gt;0,A48&lt;999),IFERROR(VLOOKUP(results5191[[#This Row],[Card]],U16W[],1,FALSE),0),0)</f>
        <v>80504</v>
      </c>
      <c r="O48">
        <f t="shared" si="3"/>
        <v>47</v>
      </c>
    </row>
    <row r="49" spans="1:15" x14ac:dyDescent="0.3">
      <c r="A49" s="12">
        <v>48</v>
      </c>
      <c r="B49" s="12">
        <v>77306</v>
      </c>
      <c r="C49" s="12">
        <v>53</v>
      </c>
      <c r="D49" s="13" t="s">
        <v>143</v>
      </c>
      <c r="E49" s="13" t="s">
        <v>50</v>
      </c>
      <c r="F49" s="12">
        <v>2</v>
      </c>
      <c r="G49" s="13" t="s">
        <v>44</v>
      </c>
      <c r="H49" s="13" t="s">
        <v>918</v>
      </c>
      <c r="I49" s="13"/>
      <c r="J49" s="12">
        <v>49.86</v>
      </c>
      <c r="K49" s="14">
        <v>105.84</v>
      </c>
      <c r="M49">
        <f t="shared" si="2"/>
        <v>77306</v>
      </c>
      <c r="N49">
        <f>IF(AND(A49&gt;0,A49&lt;999),IFERROR(VLOOKUP(results5191[[#This Row],[Card]],U16W[],1,FALSE),0),0)</f>
        <v>77306</v>
      </c>
      <c r="O49">
        <f t="shared" si="3"/>
        <v>48</v>
      </c>
    </row>
    <row r="50" spans="1:15" x14ac:dyDescent="0.3">
      <c r="A50" s="8">
        <v>49</v>
      </c>
      <c r="B50" s="8">
        <v>80882</v>
      </c>
      <c r="C50" s="8">
        <v>42</v>
      </c>
      <c r="D50" s="9" t="s">
        <v>128</v>
      </c>
      <c r="E50" s="9" t="s">
        <v>14</v>
      </c>
      <c r="F50" s="8">
        <v>3</v>
      </c>
      <c r="G50" s="9" t="s">
        <v>44</v>
      </c>
      <c r="H50" s="9" t="s">
        <v>919</v>
      </c>
      <c r="I50" s="9"/>
      <c r="J50" s="8">
        <v>49.95</v>
      </c>
      <c r="K50" s="10">
        <v>107.98</v>
      </c>
      <c r="M50">
        <f t="shared" si="2"/>
        <v>80882</v>
      </c>
      <c r="N50">
        <f>IF(AND(A50&gt;0,A50&lt;999),IFERROR(VLOOKUP(results5191[[#This Row],[Card]],U16W[],1,FALSE),0),0)</f>
        <v>80882</v>
      </c>
      <c r="O50">
        <f t="shared" si="3"/>
        <v>49</v>
      </c>
    </row>
    <row r="51" spans="1:15" x14ac:dyDescent="0.3">
      <c r="A51" s="12">
        <v>50</v>
      </c>
      <c r="B51" s="12">
        <v>76043</v>
      </c>
      <c r="C51" s="12">
        <v>50</v>
      </c>
      <c r="D51" s="13" t="s">
        <v>164</v>
      </c>
      <c r="E51" s="13" t="s">
        <v>47</v>
      </c>
      <c r="F51" s="12">
        <v>3</v>
      </c>
      <c r="G51" s="13" t="s">
        <v>44</v>
      </c>
      <c r="H51" s="13" t="s">
        <v>920</v>
      </c>
      <c r="I51" s="13"/>
      <c r="J51" s="12">
        <v>50.41</v>
      </c>
      <c r="K51" s="14">
        <v>118.92</v>
      </c>
      <c r="M51">
        <f t="shared" si="2"/>
        <v>76043</v>
      </c>
      <c r="N51">
        <f>IF(AND(A51&gt;0,A51&lt;999),IFERROR(VLOOKUP(results5191[[#This Row],[Card]],U16W[],1,FALSE),0),0)</f>
        <v>76043</v>
      </c>
      <c r="O51">
        <f t="shared" si="3"/>
        <v>50</v>
      </c>
    </row>
    <row r="52" spans="1:15" x14ac:dyDescent="0.3">
      <c r="A52" s="8">
        <v>51</v>
      </c>
      <c r="B52" s="8">
        <v>80911</v>
      </c>
      <c r="C52" s="8">
        <v>40</v>
      </c>
      <c r="D52" s="9" t="s">
        <v>152</v>
      </c>
      <c r="E52" s="9" t="s">
        <v>16</v>
      </c>
      <c r="F52" s="8">
        <v>3</v>
      </c>
      <c r="G52" s="9" t="s">
        <v>44</v>
      </c>
      <c r="H52" s="9" t="s">
        <v>921</v>
      </c>
      <c r="I52" s="9"/>
      <c r="J52" s="8">
        <v>50.79</v>
      </c>
      <c r="K52" s="10">
        <v>127.95</v>
      </c>
      <c r="M52">
        <f t="shared" si="2"/>
        <v>80911</v>
      </c>
      <c r="N52">
        <f>IF(AND(A52&gt;0,A52&lt;999),IFERROR(VLOOKUP(results5191[[#This Row],[Card]],U16W[],1,FALSE),0),0)</f>
        <v>80911</v>
      </c>
      <c r="O52">
        <f t="shared" si="3"/>
        <v>51</v>
      </c>
    </row>
    <row r="53" spans="1:15" x14ac:dyDescent="0.3">
      <c r="A53" s="12">
        <v>52</v>
      </c>
      <c r="B53" s="12">
        <v>80879</v>
      </c>
      <c r="C53" s="12">
        <v>47</v>
      </c>
      <c r="D53" s="13" t="s">
        <v>147</v>
      </c>
      <c r="E53" s="13" t="s">
        <v>14</v>
      </c>
      <c r="F53" s="12">
        <v>3</v>
      </c>
      <c r="G53" s="13" t="s">
        <v>44</v>
      </c>
      <c r="H53" s="13" t="s">
        <v>922</v>
      </c>
      <c r="I53" s="13"/>
      <c r="J53" s="12">
        <v>50.85</v>
      </c>
      <c r="K53" s="14">
        <v>129.38</v>
      </c>
      <c r="M53">
        <f t="shared" si="2"/>
        <v>80879</v>
      </c>
      <c r="N53">
        <f>IF(AND(A53&gt;0,A53&lt;999),IFERROR(VLOOKUP(results5191[[#This Row],[Card]],U16W[],1,FALSE),0),0)</f>
        <v>80879</v>
      </c>
      <c r="O53">
        <f t="shared" si="3"/>
        <v>52</v>
      </c>
    </row>
    <row r="54" spans="1:15" x14ac:dyDescent="0.3">
      <c r="A54" s="8">
        <v>53</v>
      </c>
      <c r="B54" s="8">
        <v>80977</v>
      </c>
      <c r="C54" s="8">
        <v>57</v>
      </c>
      <c r="D54" s="9" t="s">
        <v>369</v>
      </c>
      <c r="E54" s="9" t="s">
        <v>19</v>
      </c>
      <c r="F54" s="8">
        <v>3</v>
      </c>
      <c r="G54" s="9" t="s">
        <v>44</v>
      </c>
      <c r="H54" s="9" t="s">
        <v>68</v>
      </c>
      <c r="I54" s="9"/>
      <c r="J54" s="8">
        <v>51.27</v>
      </c>
      <c r="K54" s="10">
        <v>139.37</v>
      </c>
      <c r="M54">
        <f t="shared" si="2"/>
        <v>80977</v>
      </c>
      <c r="N54">
        <f>IF(AND(A54&gt;0,A54&lt;999),IFERROR(VLOOKUP(results5191[[#This Row],[Card]],U16W[],1,FALSE),0),0)</f>
        <v>80977</v>
      </c>
      <c r="O54">
        <f t="shared" si="3"/>
        <v>53</v>
      </c>
    </row>
    <row r="55" spans="1:15" x14ac:dyDescent="0.3">
      <c r="A55" s="12">
        <v>54</v>
      </c>
      <c r="B55" s="12">
        <v>78252</v>
      </c>
      <c r="C55" s="12">
        <v>48</v>
      </c>
      <c r="D55" s="13" t="s">
        <v>322</v>
      </c>
      <c r="E55" s="13" t="s">
        <v>18</v>
      </c>
      <c r="F55" s="12">
        <v>2</v>
      </c>
      <c r="G55" s="13" t="s">
        <v>44</v>
      </c>
      <c r="H55" s="13" t="s">
        <v>923</v>
      </c>
      <c r="I55" s="13"/>
      <c r="J55" s="12">
        <v>51.42</v>
      </c>
      <c r="K55" s="14">
        <v>142.94</v>
      </c>
      <c r="M55">
        <f t="shared" si="2"/>
        <v>78252</v>
      </c>
      <c r="N55">
        <f>IF(AND(A55&gt;0,A55&lt;999),IFERROR(VLOOKUP(results5191[[#This Row],[Card]],U16W[],1,FALSE),0),0)</f>
        <v>78252</v>
      </c>
      <c r="O55">
        <f t="shared" si="3"/>
        <v>54</v>
      </c>
    </row>
    <row r="56" spans="1:15" x14ac:dyDescent="0.3">
      <c r="A56" s="8">
        <v>55</v>
      </c>
      <c r="B56" s="8">
        <v>79092</v>
      </c>
      <c r="C56" s="8">
        <v>19</v>
      </c>
      <c r="D56" s="9" t="s">
        <v>174</v>
      </c>
      <c r="E56" s="9" t="s">
        <v>49</v>
      </c>
      <c r="F56" s="8">
        <v>2</v>
      </c>
      <c r="G56" s="9" t="s">
        <v>44</v>
      </c>
      <c r="H56" s="9" t="s">
        <v>90</v>
      </c>
      <c r="I56" s="9"/>
      <c r="J56" s="8">
        <v>52.65</v>
      </c>
      <c r="K56" s="10">
        <v>172.19</v>
      </c>
      <c r="M56">
        <f t="shared" si="2"/>
        <v>79092</v>
      </c>
      <c r="N56">
        <f>IF(AND(A56&gt;0,A56&lt;999),IFERROR(VLOOKUP(results5191[[#This Row],[Card]],U16W[],1,FALSE),0),0)</f>
        <v>79092</v>
      </c>
      <c r="O56">
        <f t="shared" si="3"/>
        <v>55</v>
      </c>
    </row>
    <row r="57" spans="1:15" x14ac:dyDescent="0.3">
      <c r="A57" s="12">
        <v>56</v>
      </c>
      <c r="B57" s="12">
        <v>77307</v>
      </c>
      <c r="C57" s="12">
        <v>46</v>
      </c>
      <c r="D57" s="13" t="s">
        <v>168</v>
      </c>
      <c r="E57" s="13" t="s">
        <v>50</v>
      </c>
      <c r="F57" s="12">
        <v>2</v>
      </c>
      <c r="G57" s="13" t="s">
        <v>44</v>
      </c>
      <c r="H57" s="13" t="s">
        <v>105</v>
      </c>
      <c r="I57" s="13"/>
      <c r="J57" s="12">
        <v>53.33</v>
      </c>
      <c r="K57" s="14">
        <v>188.36</v>
      </c>
      <c r="M57">
        <f t="shared" si="2"/>
        <v>77307</v>
      </c>
      <c r="N57">
        <f>IF(AND(A57&gt;0,A57&lt;999),IFERROR(VLOOKUP(results5191[[#This Row],[Card]],U16W[],1,FALSE),0),0)</f>
        <v>77307</v>
      </c>
      <c r="O57">
        <f t="shared" si="3"/>
        <v>56</v>
      </c>
    </row>
    <row r="58" spans="1:15" x14ac:dyDescent="0.3">
      <c r="A58" s="8">
        <v>57</v>
      </c>
      <c r="B58" s="8">
        <v>93432</v>
      </c>
      <c r="C58" s="8">
        <v>51</v>
      </c>
      <c r="D58" s="9" t="s">
        <v>162</v>
      </c>
      <c r="E58" s="9" t="s">
        <v>43</v>
      </c>
      <c r="F58" s="8">
        <v>3</v>
      </c>
      <c r="G58" s="9" t="s">
        <v>44</v>
      </c>
      <c r="H58" s="9" t="s">
        <v>924</v>
      </c>
      <c r="I58" s="9"/>
      <c r="J58" s="8">
        <v>54.23</v>
      </c>
      <c r="K58" s="10">
        <v>209.77</v>
      </c>
      <c r="M58">
        <f t="shared" si="2"/>
        <v>93432</v>
      </c>
      <c r="N58">
        <f>IF(AND(A58&gt;0,A58&lt;999),IFERROR(VLOOKUP(results5191[[#This Row],[Card]],U16W[],1,FALSE),0),0)</f>
        <v>93432</v>
      </c>
      <c r="O58">
        <f t="shared" si="3"/>
        <v>57</v>
      </c>
    </row>
    <row r="59" spans="1:15" x14ac:dyDescent="0.3">
      <c r="A59" s="12">
        <v>58</v>
      </c>
      <c r="B59" s="12">
        <v>81527</v>
      </c>
      <c r="C59" s="12">
        <v>61</v>
      </c>
      <c r="D59" s="13" t="s">
        <v>172</v>
      </c>
      <c r="E59" s="13" t="s">
        <v>50</v>
      </c>
      <c r="F59" s="12">
        <v>3</v>
      </c>
      <c r="G59" s="13" t="s">
        <v>44</v>
      </c>
      <c r="H59" s="13" t="s">
        <v>925</v>
      </c>
      <c r="I59" s="13"/>
      <c r="J59" s="12">
        <v>54.62</v>
      </c>
      <c r="K59" s="14">
        <v>219.04</v>
      </c>
      <c r="M59">
        <f t="shared" si="2"/>
        <v>81527</v>
      </c>
      <c r="N59">
        <f>IF(AND(A59&gt;0,A59&lt;999),IFERROR(VLOOKUP(results5191[[#This Row],[Card]],U16W[],1,FALSE),0),0)</f>
        <v>81527</v>
      </c>
      <c r="O59">
        <f t="shared" si="3"/>
        <v>58</v>
      </c>
    </row>
    <row r="60" spans="1:15" x14ac:dyDescent="0.3">
      <c r="A60" s="8">
        <v>59</v>
      </c>
      <c r="B60" s="8">
        <v>77351</v>
      </c>
      <c r="C60" s="8">
        <v>63</v>
      </c>
      <c r="D60" s="9" t="s">
        <v>170</v>
      </c>
      <c r="E60" s="9" t="s">
        <v>50</v>
      </c>
      <c r="F60" s="8">
        <v>3</v>
      </c>
      <c r="G60" s="9" t="s">
        <v>44</v>
      </c>
      <c r="H60" s="9" t="s">
        <v>355</v>
      </c>
      <c r="I60" s="9"/>
      <c r="J60" s="8">
        <v>56.79</v>
      </c>
      <c r="K60" s="10">
        <v>270.64999999999998</v>
      </c>
      <c r="M60">
        <f t="shared" si="2"/>
        <v>77351</v>
      </c>
      <c r="N60">
        <f>IF(AND(A60&gt;0,A60&lt;999),IFERROR(VLOOKUP(results5191[[#This Row],[Card]],U16W[],1,FALSE),0),0)</f>
        <v>77351</v>
      </c>
      <c r="O60">
        <f t="shared" si="3"/>
        <v>59</v>
      </c>
    </row>
    <row r="61" spans="1:15" x14ac:dyDescent="0.3">
      <c r="A61" s="12">
        <v>999</v>
      </c>
      <c r="B61" s="12">
        <v>80983</v>
      </c>
      <c r="C61" s="12">
        <v>17</v>
      </c>
      <c r="D61" s="13" t="s">
        <v>99</v>
      </c>
      <c r="E61" s="13" t="s">
        <v>19</v>
      </c>
      <c r="F61" s="12">
        <v>3</v>
      </c>
      <c r="G61" s="13" t="s">
        <v>44</v>
      </c>
      <c r="H61" s="13" t="s">
        <v>31</v>
      </c>
      <c r="I61" s="13"/>
      <c r="J61" s="12"/>
      <c r="K61" s="14">
        <v>0</v>
      </c>
      <c r="M61">
        <f t="shared" si="2"/>
        <v>80983</v>
      </c>
      <c r="N61">
        <f>IF(AND(A61&gt;0,A61&lt;999),IFERROR(VLOOKUP(results5191[[#This Row],[Card]],U16W[],1,FALSE),0),0)</f>
        <v>0</v>
      </c>
      <c r="O61">
        <f t="shared" si="3"/>
        <v>999</v>
      </c>
    </row>
    <row r="62" spans="1:15" x14ac:dyDescent="0.3">
      <c r="A62" s="8">
        <v>999</v>
      </c>
      <c r="B62" s="8">
        <v>82059</v>
      </c>
      <c r="C62" s="8">
        <v>36</v>
      </c>
      <c r="D62" s="9" t="s">
        <v>102</v>
      </c>
      <c r="E62" s="9" t="s">
        <v>14</v>
      </c>
      <c r="F62" s="8">
        <v>3</v>
      </c>
      <c r="G62" s="9" t="s">
        <v>44</v>
      </c>
      <c r="H62" s="9" t="s">
        <v>31</v>
      </c>
      <c r="I62" s="9"/>
      <c r="J62" s="8"/>
      <c r="K62" s="10">
        <v>0</v>
      </c>
      <c r="M62">
        <f t="shared" si="2"/>
        <v>82059</v>
      </c>
      <c r="N62">
        <f>IF(AND(A62&gt;0,A62&lt;999),IFERROR(VLOOKUP(results5191[[#This Row],[Card]],U16W[],1,FALSE),0),0)</f>
        <v>0</v>
      </c>
      <c r="O62">
        <f t="shared" si="3"/>
        <v>999</v>
      </c>
    </row>
    <row r="63" spans="1:15" x14ac:dyDescent="0.3">
      <c r="A63" s="12">
        <v>999</v>
      </c>
      <c r="B63" s="12">
        <v>75524</v>
      </c>
      <c r="C63" s="12">
        <v>49</v>
      </c>
      <c r="D63" s="13" t="s">
        <v>160</v>
      </c>
      <c r="E63" s="13" t="s">
        <v>16</v>
      </c>
      <c r="F63" s="12">
        <v>2</v>
      </c>
      <c r="G63" s="13" t="s">
        <v>44</v>
      </c>
      <c r="H63" s="13" t="s">
        <v>31</v>
      </c>
      <c r="I63" s="13"/>
      <c r="J63" s="12"/>
      <c r="K63" s="14">
        <v>0</v>
      </c>
      <c r="M63">
        <f t="shared" si="2"/>
        <v>75524</v>
      </c>
      <c r="N63">
        <f>IF(AND(A63&gt;0,A63&lt;999),IFERROR(VLOOKUP(results5191[[#This Row],[Card]],U16W[],1,FALSE),0),0)</f>
        <v>0</v>
      </c>
      <c r="O63">
        <f t="shared" si="3"/>
        <v>999</v>
      </c>
    </row>
    <row r="64" spans="1:15" x14ac:dyDescent="0.3">
      <c r="A64" s="21">
        <v>999</v>
      </c>
      <c r="B64" s="21">
        <v>85538</v>
      </c>
      <c r="C64" s="21">
        <v>45</v>
      </c>
      <c r="D64" s="22" t="s">
        <v>149</v>
      </c>
      <c r="E64" s="22" t="s">
        <v>28</v>
      </c>
      <c r="F64" s="21">
        <v>3</v>
      </c>
      <c r="G64" s="22" t="s">
        <v>44</v>
      </c>
      <c r="H64" s="22" t="s">
        <v>31</v>
      </c>
      <c r="I64" s="22"/>
      <c r="J64" s="21"/>
      <c r="K64" s="23">
        <v>0</v>
      </c>
      <c r="M64">
        <f t="shared" si="2"/>
        <v>85538</v>
      </c>
      <c r="N64">
        <f>IF(AND(A64&gt;0,A64&lt;999),IFERROR(VLOOKUP(results5191[[#This Row],[Card]],U16W[],1,FALSE),0),0)</f>
        <v>0</v>
      </c>
      <c r="O64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9AD365-DA2C-476C-BBCE-A9D7D486CE22}">
  <dimension ref="A1:O66"/>
  <sheetViews>
    <sheetView workbookViewId="0">
      <selection activeCell="O3" sqref="O3"/>
    </sheetView>
  </sheetViews>
  <sheetFormatPr defaultRowHeight="14.4" x14ac:dyDescent="0.3"/>
  <cols>
    <col min="1" max="1" width="7.44140625" bestFit="1" customWidth="1"/>
    <col min="2" max="2" width="7.109375" bestFit="1" customWidth="1"/>
    <col min="3" max="3" width="5.88671875" bestFit="1" customWidth="1"/>
    <col min="4" max="4" width="28.109375" bestFit="1" customWidth="1"/>
    <col min="5" max="5" width="7.109375" bestFit="1" customWidth="1"/>
    <col min="6" max="6" width="6.6640625" bestFit="1" customWidth="1"/>
    <col min="7" max="7" width="10.77734375" bestFit="1" customWidth="1"/>
    <col min="8" max="8" width="9.44140625" bestFit="1" customWidth="1"/>
    <col min="9" max="9" width="9.77734375" bestFit="1" customWidth="1"/>
    <col min="10" max="10" width="12" bestFit="1" customWidth="1"/>
    <col min="11" max="11" width="8.44140625" bestFit="1" customWidth="1"/>
  </cols>
  <sheetData>
    <row r="1" spans="1:15" x14ac:dyDescent="0.3">
      <c r="A1" s="4" t="s">
        <v>8</v>
      </c>
      <c r="B1" s="5" t="s">
        <v>3</v>
      </c>
      <c r="C1" s="5" t="s">
        <v>9</v>
      </c>
      <c r="D1" s="5" t="s">
        <v>4</v>
      </c>
      <c r="E1" s="5" t="s">
        <v>5</v>
      </c>
      <c r="F1" s="5" t="s">
        <v>7</v>
      </c>
      <c r="G1" s="5" t="s">
        <v>10</v>
      </c>
      <c r="H1" s="5" t="s">
        <v>11</v>
      </c>
      <c r="I1" s="5" t="s">
        <v>12</v>
      </c>
      <c r="J1" s="5" t="s">
        <v>13</v>
      </c>
      <c r="K1" s="6" t="s">
        <v>2</v>
      </c>
      <c r="M1" s="15" t="s">
        <v>3</v>
      </c>
      <c r="N1" s="15" t="s">
        <v>32</v>
      </c>
      <c r="O1" s="15" t="s">
        <v>8</v>
      </c>
    </row>
    <row r="2" spans="1:15" x14ac:dyDescent="0.3">
      <c r="A2" s="7">
        <v>1</v>
      </c>
      <c r="B2" s="8">
        <v>77458</v>
      </c>
      <c r="C2" s="8">
        <v>9</v>
      </c>
      <c r="D2" s="9" t="s">
        <v>54</v>
      </c>
      <c r="E2" s="9" t="s">
        <v>16</v>
      </c>
      <c r="F2" s="8">
        <v>2</v>
      </c>
      <c r="G2" s="9" t="s">
        <v>44</v>
      </c>
      <c r="H2" s="9" t="s">
        <v>70</v>
      </c>
      <c r="I2" s="9" t="s">
        <v>930</v>
      </c>
      <c r="J2" s="9" t="s">
        <v>931</v>
      </c>
      <c r="K2" s="10">
        <v>0</v>
      </c>
      <c r="M2">
        <f t="shared" ref="M2:M33" si="0">B2</f>
        <v>77458</v>
      </c>
      <c r="N2">
        <f>IF(AND(A2&gt;0,A2&lt;999),IFERROR(VLOOKUP(results5192[[#This Row],[Card]],U16W[],1,FALSE),0),0)</f>
        <v>77458</v>
      </c>
      <c r="O2">
        <f t="shared" ref="O2:O33" si="1">A2</f>
        <v>1</v>
      </c>
    </row>
    <row r="3" spans="1:15" x14ac:dyDescent="0.3">
      <c r="A3" s="11">
        <v>2</v>
      </c>
      <c r="B3" s="12">
        <v>75361</v>
      </c>
      <c r="C3" s="12">
        <v>3</v>
      </c>
      <c r="D3" s="13" t="s">
        <v>67</v>
      </c>
      <c r="E3" s="13" t="s">
        <v>43</v>
      </c>
      <c r="F3" s="12">
        <v>2</v>
      </c>
      <c r="G3" s="13" t="s">
        <v>44</v>
      </c>
      <c r="H3" s="13" t="s">
        <v>932</v>
      </c>
      <c r="I3" s="13" t="s">
        <v>933</v>
      </c>
      <c r="J3" s="13" t="s">
        <v>934</v>
      </c>
      <c r="K3" s="14">
        <v>28.84</v>
      </c>
      <c r="M3">
        <f t="shared" si="0"/>
        <v>75361</v>
      </c>
      <c r="N3">
        <f>IF(AND(A3&gt;0,A3&lt;999),IFERROR(VLOOKUP(results5192[[#This Row],[Card]],U16W[],1,FALSE),0),0)</f>
        <v>75361</v>
      </c>
      <c r="O3">
        <f t="shared" si="1"/>
        <v>2</v>
      </c>
    </row>
    <row r="4" spans="1:15" x14ac:dyDescent="0.3">
      <c r="A4" s="7">
        <v>3</v>
      </c>
      <c r="B4" s="8">
        <v>80888</v>
      </c>
      <c r="C4" s="8">
        <v>18</v>
      </c>
      <c r="D4" s="9" t="s">
        <v>61</v>
      </c>
      <c r="E4" s="9" t="s">
        <v>43</v>
      </c>
      <c r="F4" s="8">
        <v>3</v>
      </c>
      <c r="G4" s="9" t="s">
        <v>44</v>
      </c>
      <c r="H4" s="9" t="s">
        <v>935</v>
      </c>
      <c r="I4" s="9" t="s">
        <v>936</v>
      </c>
      <c r="J4" s="9" t="s">
        <v>937</v>
      </c>
      <c r="K4" s="10">
        <v>29.32</v>
      </c>
      <c r="M4">
        <f t="shared" si="0"/>
        <v>80888</v>
      </c>
      <c r="N4">
        <f>IF(AND(A4&gt;0,A4&lt;999),IFERROR(VLOOKUP(results5192[[#This Row],[Card]],U16W[],1,FALSE),0),0)</f>
        <v>80888</v>
      </c>
      <c r="O4">
        <f t="shared" si="1"/>
        <v>3</v>
      </c>
    </row>
    <row r="5" spans="1:15" x14ac:dyDescent="0.3">
      <c r="A5" s="11">
        <v>4</v>
      </c>
      <c r="B5" s="12">
        <v>74601</v>
      </c>
      <c r="C5" s="12">
        <v>4</v>
      </c>
      <c r="D5" s="13" t="s">
        <v>87</v>
      </c>
      <c r="E5" s="13" t="s">
        <v>22</v>
      </c>
      <c r="F5" s="12">
        <v>2</v>
      </c>
      <c r="G5" s="13" t="s">
        <v>44</v>
      </c>
      <c r="H5" s="13" t="s">
        <v>938</v>
      </c>
      <c r="I5" s="13" t="s">
        <v>107</v>
      </c>
      <c r="J5" s="13" t="s">
        <v>939</v>
      </c>
      <c r="K5" s="14">
        <v>30.56</v>
      </c>
      <c r="M5">
        <f t="shared" si="0"/>
        <v>74601</v>
      </c>
      <c r="N5">
        <f>IF(AND(A5&gt;0,A5&lt;999),IFERROR(VLOOKUP(results5192[[#This Row],[Card]],U16W[],1,FALSE),0),0)</f>
        <v>74601</v>
      </c>
      <c r="O5">
        <f t="shared" si="1"/>
        <v>4</v>
      </c>
    </row>
    <row r="6" spans="1:15" x14ac:dyDescent="0.3">
      <c r="A6" s="7">
        <v>5</v>
      </c>
      <c r="B6" s="8">
        <v>81174</v>
      </c>
      <c r="C6" s="8">
        <v>31</v>
      </c>
      <c r="D6" s="9" t="s">
        <v>106</v>
      </c>
      <c r="E6" s="9" t="s">
        <v>16</v>
      </c>
      <c r="F6" s="8">
        <v>3</v>
      </c>
      <c r="G6" s="9" t="s">
        <v>44</v>
      </c>
      <c r="H6" s="9" t="s">
        <v>940</v>
      </c>
      <c r="I6" s="9" t="s">
        <v>941</v>
      </c>
      <c r="J6" s="9" t="s">
        <v>942</v>
      </c>
      <c r="K6" s="10">
        <v>33.14</v>
      </c>
      <c r="M6">
        <f t="shared" si="0"/>
        <v>81174</v>
      </c>
      <c r="N6">
        <f>IF(AND(A6&gt;0,A6&lt;999),IFERROR(VLOOKUP(results5192[[#This Row],[Card]],U16W[],1,FALSE),0),0)</f>
        <v>81174</v>
      </c>
      <c r="O6">
        <f t="shared" si="1"/>
        <v>5</v>
      </c>
    </row>
    <row r="7" spans="1:15" x14ac:dyDescent="0.3">
      <c r="A7" s="11">
        <v>6</v>
      </c>
      <c r="B7" s="12">
        <v>80507</v>
      </c>
      <c r="C7" s="12">
        <v>5</v>
      </c>
      <c r="D7" s="13" t="s">
        <v>74</v>
      </c>
      <c r="E7" s="13" t="s">
        <v>75</v>
      </c>
      <c r="F7" s="12">
        <v>3</v>
      </c>
      <c r="G7" s="13" t="s">
        <v>44</v>
      </c>
      <c r="H7" s="13" t="s">
        <v>943</v>
      </c>
      <c r="I7" s="13" t="s">
        <v>100</v>
      </c>
      <c r="J7" s="13" t="s">
        <v>944</v>
      </c>
      <c r="K7" s="14">
        <v>35.049999999999997</v>
      </c>
      <c r="M7">
        <f t="shared" si="0"/>
        <v>80507</v>
      </c>
      <c r="N7">
        <f>IF(AND(A7&gt;0,A7&lt;999),IFERROR(VLOOKUP(results5192[[#This Row],[Card]],U16W[],1,FALSE),0),0)</f>
        <v>80507</v>
      </c>
      <c r="O7">
        <f t="shared" si="1"/>
        <v>6</v>
      </c>
    </row>
    <row r="8" spans="1:15" x14ac:dyDescent="0.3">
      <c r="A8" s="7">
        <v>6</v>
      </c>
      <c r="B8" s="8">
        <v>70311</v>
      </c>
      <c r="C8" s="8">
        <v>14</v>
      </c>
      <c r="D8" s="9" t="s">
        <v>91</v>
      </c>
      <c r="E8" s="9" t="s">
        <v>52</v>
      </c>
      <c r="F8" s="8">
        <v>3</v>
      </c>
      <c r="G8" s="9" t="s">
        <v>44</v>
      </c>
      <c r="H8" s="9" t="s">
        <v>945</v>
      </c>
      <c r="I8" s="9" t="s">
        <v>96</v>
      </c>
      <c r="J8" s="9" t="s">
        <v>944</v>
      </c>
      <c r="K8" s="10">
        <v>35.049999999999997</v>
      </c>
      <c r="M8">
        <f t="shared" si="0"/>
        <v>70311</v>
      </c>
      <c r="N8">
        <f>IF(AND(A8&gt;0,A8&lt;999),IFERROR(VLOOKUP(results5192[[#This Row],[Card]],U16W[],1,FALSE),0),0)</f>
        <v>70311</v>
      </c>
      <c r="O8">
        <f t="shared" si="1"/>
        <v>6</v>
      </c>
    </row>
    <row r="9" spans="1:15" x14ac:dyDescent="0.3">
      <c r="A9" s="11">
        <v>8</v>
      </c>
      <c r="B9" s="12">
        <v>74602</v>
      </c>
      <c r="C9" s="12">
        <v>6</v>
      </c>
      <c r="D9" s="13" t="s">
        <v>69</v>
      </c>
      <c r="E9" s="13" t="s">
        <v>22</v>
      </c>
      <c r="F9" s="12">
        <v>2</v>
      </c>
      <c r="G9" s="13" t="s">
        <v>44</v>
      </c>
      <c r="H9" s="13" t="s">
        <v>946</v>
      </c>
      <c r="I9" s="13" t="s">
        <v>105</v>
      </c>
      <c r="J9" s="13" t="s">
        <v>947</v>
      </c>
      <c r="K9" s="14">
        <v>39.35</v>
      </c>
      <c r="M9">
        <f t="shared" si="0"/>
        <v>74602</v>
      </c>
      <c r="N9">
        <f>IF(AND(A9&gt;0,A9&lt;999),IFERROR(VLOOKUP(results5192[[#This Row],[Card]],U16W[],1,FALSE),0),0)</f>
        <v>74602</v>
      </c>
      <c r="O9">
        <f t="shared" si="1"/>
        <v>8</v>
      </c>
    </row>
    <row r="10" spans="1:15" x14ac:dyDescent="0.3">
      <c r="A10" s="7">
        <v>9</v>
      </c>
      <c r="B10" s="8">
        <v>78814</v>
      </c>
      <c r="C10" s="8">
        <v>62</v>
      </c>
      <c r="D10" s="9" t="s">
        <v>73</v>
      </c>
      <c r="E10" s="9" t="s">
        <v>17</v>
      </c>
      <c r="F10" s="8">
        <v>3</v>
      </c>
      <c r="G10" s="9" t="s">
        <v>44</v>
      </c>
      <c r="H10" s="9" t="s">
        <v>948</v>
      </c>
      <c r="I10" s="9" t="s">
        <v>949</v>
      </c>
      <c r="J10" s="9" t="s">
        <v>950</v>
      </c>
      <c r="K10" s="10">
        <v>40.200000000000003</v>
      </c>
      <c r="M10">
        <f t="shared" si="0"/>
        <v>78814</v>
      </c>
      <c r="N10">
        <f>IF(AND(A10&gt;0,A10&lt;999),IFERROR(VLOOKUP(results5192[[#This Row],[Card]],U16W[],1,FALSE),0),0)</f>
        <v>78814</v>
      </c>
      <c r="O10">
        <f t="shared" si="1"/>
        <v>9</v>
      </c>
    </row>
    <row r="11" spans="1:15" x14ac:dyDescent="0.3">
      <c r="A11" s="11">
        <v>10</v>
      </c>
      <c r="B11" s="12">
        <v>80543</v>
      </c>
      <c r="C11" s="12">
        <v>2</v>
      </c>
      <c r="D11" s="13" t="s">
        <v>113</v>
      </c>
      <c r="E11" s="13" t="s">
        <v>45</v>
      </c>
      <c r="F11" s="12">
        <v>2</v>
      </c>
      <c r="G11" s="13" t="s">
        <v>44</v>
      </c>
      <c r="H11" s="13" t="s">
        <v>951</v>
      </c>
      <c r="I11" s="13" t="s">
        <v>345</v>
      </c>
      <c r="J11" s="13" t="s">
        <v>952</v>
      </c>
      <c r="K11" s="14">
        <v>41.92</v>
      </c>
      <c r="M11">
        <f t="shared" si="0"/>
        <v>80543</v>
      </c>
      <c r="N11">
        <f>IF(AND(A11&gt;0,A11&lt;999),IFERROR(VLOOKUP(results5192[[#This Row],[Card]],U16W[],1,FALSE),0),0)</f>
        <v>80543</v>
      </c>
      <c r="O11">
        <f t="shared" si="1"/>
        <v>10</v>
      </c>
    </row>
    <row r="12" spans="1:15" x14ac:dyDescent="0.3">
      <c r="A12" s="7">
        <v>11</v>
      </c>
      <c r="B12" s="8">
        <v>78745</v>
      </c>
      <c r="C12" s="8">
        <v>15</v>
      </c>
      <c r="D12" s="9" t="s">
        <v>80</v>
      </c>
      <c r="E12" s="9" t="s">
        <v>37</v>
      </c>
      <c r="F12" s="8">
        <v>2</v>
      </c>
      <c r="G12" s="9" t="s">
        <v>44</v>
      </c>
      <c r="H12" s="9" t="s">
        <v>953</v>
      </c>
      <c r="I12" s="9" t="s">
        <v>954</v>
      </c>
      <c r="J12" s="9" t="s">
        <v>955</v>
      </c>
      <c r="K12" s="10">
        <v>42.02</v>
      </c>
      <c r="M12">
        <f t="shared" si="0"/>
        <v>78745</v>
      </c>
      <c r="N12">
        <f>IF(AND(A12&gt;0,A12&lt;999),IFERROR(VLOOKUP(results5192[[#This Row],[Card]],U16W[],1,FALSE),0),0)</f>
        <v>78745</v>
      </c>
      <c r="O12">
        <f t="shared" si="1"/>
        <v>11</v>
      </c>
    </row>
    <row r="13" spans="1:15" x14ac:dyDescent="0.3">
      <c r="A13" s="11">
        <v>12</v>
      </c>
      <c r="B13" s="12">
        <v>81556</v>
      </c>
      <c r="C13" s="12">
        <v>66</v>
      </c>
      <c r="D13" s="13" t="s">
        <v>179</v>
      </c>
      <c r="E13" s="13" t="s">
        <v>19</v>
      </c>
      <c r="F13" s="12">
        <v>3</v>
      </c>
      <c r="G13" s="13" t="s">
        <v>44</v>
      </c>
      <c r="H13" s="13" t="s">
        <v>956</v>
      </c>
      <c r="I13" s="13" t="s">
        <v>686</v>
      </c>
      <c r="J13" s="13" t="s">
        <v>957</v>
      </c>
      <c r="K13" s="14">
        <v>46.6</v>
      </c>
      <c r="M13">
        <f t="shared" si="0"/>
        <v>81556</v>
      </c>
      <c r="N13">
        <f>IF(AND(A13&gt;0,A13&lt;999),IFERROR(VLOOKUP(results5192[[#This Row],[Card]],U16W[],1,FALSE),0),0)</f>
        <v>81556</v>
      </c>
      <c r="O13">
        <f t="shared" si="1"/>
        <v>12</v>
      </c>
    </row>
    <row r="14" spans="1:15" x14ac:dyDescent="0.3">
      <c r="A14" s="7">
        <v>13</v>
      </c>
      <c r="B14" s="8">
        <v>80972</v>
      </c>
      <c r="C14" s="8">
        <v>27</v>
      </c>
      <c r="D14" s="9" t="s">
        <v>111</v>
      </c>
      <c r="E14" s="9" t="s">
        <v>19</v>
      </c>
      <c r="F14" s="8">
        <v>3</v>
      </c>
      <c r="G14" s="9" t="s">
        <v>44</v>
      </c>
      <c r="H14" s="9" t="s">
        <v>958</v>
      </c>
      <c r="I14" s="9" t="s">
        <v>959</v>
      </c>
      <c r="J14" s="9" t="s">
        <v>960</v>
      </c>
      <c r="K14" s="10">
        <v>49.85</v>
      </c>
      <c r="M14">
        <f t="shared" si="0"/>
        <v>80972</v>
      </c>
      <c r="N14">
        <f>IF(AND(A14&gt;0,A14&lt;999),IFERROR(VLOOKUP(results5192[[#This Row],[Card]],U16W[],1,FALSE),0),0)</f>
        <v>80972</v>
      </c>
      <c r="O14">
        <f t="shared" si="1"/>
        <v>13</v>
      </c>
    </row>
    <row r="15" spans="1:15" x14ac:dyDescent="0.3">
      <c r="A15" s="11">
        <v>14</v>
      </c>
      <c r="B15" s="12">
        <v>80848</v>
      </c>
      <c r="C15" s="12">
        <v>21</v>
      </c>
      <c r="D15" s="13" t="s">
        <v>66</v>
      </c>
      <c r="E15" s="13" t="s">
        <v>15</v>
      </c>
      <c r="F15" s="12">
        <v>3</v>
      </c>
      <c r="G15" s="13" t="s">
        <v>44</v>
      </c>
      <c r="H15" s="13" t="s">
        <v>728</v>
      </c>
      <c r="I15" s="13" t="s">
        <v>719</v>
      </c>
      <c r="J15" s="13" t="s">
        <v>961</v>
      </c>
      <c r="K15" s="14">
        <v>49.95</v>
      </c>
      <c r="M15">
        <f t="shared" si="0"/>
        <v>80848</v>
      </c>
      <c r="N15">
        <f>IF(AND(A15&gt;0,A15&lt;999),IFERROR(VLOOKUP(results5192[[#This Row],[Card]],U16W[],1,FALSE),0),0)</f>
        <v>80848</v>
      </c>
      <c r="O15">
        <f t="shared" si="1"/>
        <v>14</v>
      </c>
    </row>
    <row r="16" spans="1:15" x14ac:dyDescent="0.3">
      <c r="A16" s="7">
        <v>15</v>
      </c>
      <c r="B16" s="8">
        <v>74866</v>
      </c>
      <c r="C16" s="8">
        <v>28</v>
      </c>
      <c r="D16" s="9" t="s">
        <v>109</v>
      </c>
      <c r="E16" s="9" t="s">
        <v>43</v>
      </c>
      <c r="F16" s="8">
        <v>3</v>
      </c>
      <c r="G16" s="9" t="s">
        <v>44</v>
      </c>
      <c r="H16" s="9" t="s">
        <v>420</v>
      </c>
      <c r="I16" s="9" t="s">
        <v>962</v>
      </c>
      <c r="J16" s="9" t="s">
        <v>963</v>
      </c>
      <c r="K16" s="10">
        <v>50.52</v>
      </c>
      <c r="M16">
        <f t="shared" si="0"/>
        <v>74866</v>
      </c>
      <c r="N16">
        <f>IF(AND(A16&gt;0,A16&lt;999),IFERROR(VLOOKUP(results5192[[#This Row],[Card]],U16W[],1,FALSE),0),0)</f>
        <v>74866</v>
      </c>
      <c r="O16">
        <f t="shared" si="1"/>
        <v>15</v>
      </c>
    </row>
    <row r="17" spans="1:15" x14ac:dyDescent="0.3">
      <c r="A17" s="11">
        <v>16</v>
      </c>
      <c r="B17" s="12">
        <v>80959</v>
      </c>
      <c r="C17" s="12">
        <v>35</v>
      </c>
      <c r="D17" s="13" t="s">
        <v>130</v>
      </c>
      <c r="E17" s="13" t="s">
        <v>19</v>
      </c>
      <c r="F17" s="12">
        <v>3</v>
      </c>
      <c r="G17" s="13" t="s">
        <v>44</v>
      </c>
      <c r="H17" s="13" t="s">
        <v>964</v>
      </c>
      <c r="I17" s="13" t="s">
        <v>965</v>
      </c>
      <c r="J17" s="13" t="s">
        <v>401</v>
      </c>
      <c r="K17" s="14">
        <v>51.09</v>
      </c>
      <c r="M17">
        <f t="shared" si="0"/>
        <v>80959</v>
      </c>
      <c r="N17">
        <f>IF(AND(A17&gt;0,A17&lt;999),IFERROR(VLOOKUP(results5192[[#This Row],[Card]],U16W[],1,FALSE),0),0)</f>
        <v>80959</v>
      </c>
      <c r="O17">
        <f t="shared" si="1"/>
        <v>16</v>
      </c>
    </row>
    <row r="18" spans="1:15" x14ac:dyDescent="0.3">
      <c r="A18" s="7">
        <v>17</v>
      </c>
      <c r="B18" s="8">
        <v>81176</v>
      </c>
      <c r="C18" s="8">
        <v>8</v>
      </c>
      <c r="D18" s="9" t="s">
        <v>71</v>
      </c>
      <c r="E18" s="9" t="s">
        <v>16</v>
      </c>
      <c r="F18" s="8">
        <v>3</v>
      </c>
      <c r="G18" s="9" t="s">
        <v>44</v>
      </c>
      <c r="H18" s="9" t="s">
        <v>966</v>
      </c>
      <c r="I18" s="9" t="s">
        <v>967</v>
      </c>
      <c r="J18" s="9" t="s">
        <v>968</v>
      </c>
      <c r="K18" s="10">
        <v>51.76</v>
      </c>
      <c r="M18">
        <f t="shared" si="0"/>
        <v>81176</v>
      </c>
      <c r="N18">
        <f>IF(AND(A18&gt;0,A18&lt;999),IFERROR(VLOOKUP(results5192[[#This Row],[Card]],U16W[],1,FALSE),0),0)</f>
        <v>81176</v>
      </c>
      <c r="O18">
        <f t="shared" si="1"/>
        <v>17</v>
      </c>
    </row>
    <row r="19" spans="1:15" x14ac:dyDescent="0.3">
      <c r="A19" s="11">
        <v>17</v>
      </c>
      <c r="B19" s="12">
        <v>80548</v>
      </c>
      <c r="C19" s="12">
        <v>10</v>
      </c>
      <c r="D19" s="13" t="s">
        <v>108</v>
      </c>
      <c r="E19" s="13" t="s">
        <v>45</v>
      </c>
      <c r="F19" s="12">
        <v>2</v>
      </c>
      <c r="G19" s="13" t="s">
        <v>44</v>
      </c>
      <c r="H19" s="13" t="s">
        <v>969</v>
      </c>
      <c r="I19" s="13" t="s">
        <v>970</v>
      </c>
      <c r="J19" s="13" t="s">
        <v>968</v>
      </c>
      <c r="K19" s="14">
        <v>51.76</v>
      </c>
      <c r="M19">
        <f t="shared" si="0"/>
        <v>80548</v>
      </c>
      <c r="N19">
        <f>IF(AND(A19&gt;0,A19&lt;999),IFERROR(VLOOKUP(results5192[[#This Row],[Card]],U16W[],1,FALSE),0),0)</f>
        <v>80548</v>
      </c>
      <c r="O19">
        <f t="shared" si="1"/>
        <v>17</v>
      </c>
    </row>
    <row r="20" spans="1:15" x14ac:dyDescent="0.3">
      <c r="A20" s="7">
        <v>19</v>
      </c>
      <c r="B20" s="8">
        <v>82058</v>
      </c>
      <c r="C20" s="8">
        <v>25</v>
      </c>
      <c r="D20" s="9" t="s">
        <v>83</v>
      </c>
      <c r="E20" s="9" t="s">
        <v>14</v>
      </c>
      <c r="F20" s="8">
        <v>3</v>
      </c>
      <c r="G20" s="9" t="s">
        <v>44</v>
      </c>
      <c r="H20" s="9" t="s">
        <v>405</v>
      </c>
      <c r="I20" s="9" t="s">
        <v>953</v>
      </c>
      <c r="J20" s="9" t="s">
        <v>971</v>
      </c>
      <c r="K20" s="10">
        <v>52.71</v>
      </c>
      <c r="M20">
        <f t="shared" si="0"/>
        <v>82058</v>
      </c>
      <c r="N20">
        <f>IF(AND(A20&gt;0,A20&lt;999),IFERROR(VLOOKUP(results5192[[#This Row],[Card]],U16W[],1,FALSE),0),0)</f>
        <v>82058</v>
      </c>
      <c r="O20">
        <f t="shared" si="1"/>
        <v>19</v>
      </c>
    </row>
    <row r="21" spans="1:15" x14ac:dyDescent="0.3">
      <c r="A21" s="11">
        <v>20</v>
      </c>
      <c r="B21" s="12">
        <v>74583</v>
      </c>
      <c r="C21" s="12">
        <v>12</v>
      </c>
      <c r="D21" s="13" t="s">
        <v>79</v>
      </c>
      <c r="E21" s="13" t="s">
        <v>43</v>
      </c>
      <c r="F21" s="12">
        <v>2</v>
      </c>
      <c r="G21" s="13" t="s">
        <v>44</v>
      </c>
      <c r="H21" s="13" t="s">
        <v>972</v>
      </c>
      <c r="I21" s="13" t="s">
        <v>973</v>
      </c>
      <c r="J21" s="13" t="s">
        <v>974</v>
      </c>
      <c r="K21" s="14">
        <v>53.77</v>
      </c>
      <c r="M21">
        <f t="shared" si="0"/>
        <v>74583</v>
      </c>
      <c r="N21">
        <f>IF(AND(A21&gt;0,A21&lt;999),IFERROR(VLOOKUP(results5192[[#This Row],[Card]],U16W[],1,FALSE),0),0)</f>
        <v>74583</v>
      </c>
      <c r="O21">
        <f t="shared" si="1"/>
        <v>20</v>
      </c>
    </row>
    <row r="22" spans="1:15" x14ac:dyDescent="0.3">
      <c r="A22" s="7">
        <v>21</v>
      </c>
      <c r="B22" s="8">
        <v>80895</v>
      </c>
      <c r="C22" s="8">
        <v>40</v>
      </c>
      <c r="D22" s="9" t="s">
        <v>120</v>
      </c>
      <c r="E22" s="9" t="s">
        <v>17</v>
      </c>
      <c r="F22" s="8">
        <v>3</v>
      </c>
      <c r="G22" s="9" t="s">
        <v>44</v>
      </c>
      <c r="H22" s="9" t="s">
        <v>42</v>
      </c>
      <c r="I22" s="9" t="s">
        <v>946</v>
      </c>
      <c r="J22" s="9" t="s">
        <v>975</v>
      </c>
      <c r="K22" s="10">
        <v>54.43</v>
      </c>
      <c r="M22">
        <f t="shared" si="0"/>
        <v>80895</v>
      </c>
      <c r="N22">
        <f>IF(AND(A22&gt;0,A22&lt;999),IFERROR(VLOOKUP(results5192[[#This Row],[Card]],U16W[],1,FALSE),0),0)</f>
        <v>80895</v>
      </c>
      <c r="O22">
        <f t="shared" si="1"/>
        <v>21</v>
      </c>
    </row>
    <row r="23" spans="1:15" x14ac:dyDescent="0.3">
      <c r="A23" s="11">
        <v>22</v>
      </c>
      <c r="B23" s="12">
        <v>74981</v>
      </c>
      <c r="C23" s="12">
        <v>42</v>
      </c>
      <c r="D23" s="13" t="s">
        <v>124</v>
      </c>
      <c r="E23" s="13" t="s">
        <v>22</v>
      </c>
      <c r="F23" s="12">
        <v>2</v>
      </c>
      <c r="G23" s="13" t="s">
        <v>44</v>
      </c>
      <c r="H23" s="13" t="s">
        <v>976</v>
      </c>
      <c r="I23" s="13" t="s">
        <v>977</v>
      </c>
      <c r="J23" s="13" t="s">
        <v>978</v>
      </c>
      <c r="K23" s="14">
        <v>58.06</v>
      </c>
      <c r="M23">
        <f t="shared" si="0"/>
        <v>74981</v>
      </c>
      <c r="N23">
        <f>IF(AND(A23&gt;0,A23&lt;999),IFERROR(VLOOKUP(results5192[[#This Row],[Card]],U16W[],1,FALSE),0),0)</f>
        <v>74981</v>
      </c>
      <c r="O23">
        <f t="shared" si="1"/>
        <v>22</v>
      </c>
    </row>
    <row r="24" spans="1:15" x14ac:dyDescent="0.3">
      <c r="A24" s="7">
        <v>23</v>
      </c>
      <c r="B24" s="8">
        <v>81725</v>
      </c>
      <c r="C24" s="8">
        <v>36</v>
      </c>
      <c r="D24" s="9" t="s">
        <v>82</v>
      </c>
      <c r="E24" s="9" t="s">
        <v>15</v>
      </c>
      <c r="F24" s="8">
        <v>3</v>
      </c>
      <c r="G24" s="9" t="s">
        <v>44</v>
      </c>
      <c r="H24" s="9" t="s">
        <v>979</v>
      </c>
      <c r="I24" s="9" t="s">
        <v>980</v>
      </c>
      <c r="J24" s="9" t="s">
        <v>981</v>
      </c>
      <c r="K24" s="10">
        <v>60.93</v>
      </c>
      <c r="M24">
        <f t="shared" si="0"/>
        <v>81725</v>
      </c>
      <c r="N24">
        <f>IF(AND(A24&gt;0,A24&lt;999),IFERROR(VLOOKUP(results5192[[#This Row],[Card]],U16W[],1,FALSE),0),0)</f>
        <v>81725</v>
      </c>
      <c r="O24">
        <f t="shared" si="1"/>
        <v>23</v>
      </c>
    </row>
    <row r="25" spans="1:15" x14ac:dyDescent="0.3">
      <c r="A25" s="11">
        <v>24</v>
      </c>
      <c r="B25" s="12">
        <v>76255</v>
      </c>
      <c r="C25" s="12">
        <v>24</v>
      </c>
      <c r="D25" s="13" t="s">
        <v>116</v>
      </c>
      <c r="E25" s="13" t="s">
        <v>14</v>
      </c>
      <c r="F25" s="12">
        <v>2</v>
      </c>
      <c r="G25" s="13" t="s">
        <v>44</v>
      </c>
      <c r="H25" s="13" t="s">
        <v>750</v>
      </c>
      <c r="I25" s="13" t="s">
        <v>982</v>
      </c>
      <c r="J25" s="13" t="s">
        <v>983</v>
      </c>
      <c r="K25" s="14">
        <v>62.93</v>
      </c>
      <c r="M25">
        <f t="shared" si="0"/>
        <v>76255</v>
      </c>
      <c r="N25">
        <f>IF(AND(A25&gt;0,A25&lt;999),IFERROR(VLOOKUP(results5192[[#This Row],[Card]],U16W[],1,FALSE),0),0)</f>
        <v>76255</v>
      </c>
      <c r="O25">
        <f t="shared" si="1"/>
        <v>24</v>
      </c>
    </row>
    <row r="26" spans="1:15" x14ac:dyDescent="0.3">
      <c r="A26" s="7">
        <v>25</v>
      </c>
      <c r="B26" s="8">
        <v>77192</v>
      </c>
      <c r="C26" s="8">
        <v>33</v>
      </c>
      <c r="D26" s="9" t="s">
        <v>97</v>
      </c>
      <c r="E26" s="9" t="s">
        <v>20</v>
      </c>
      <c r="F26" s="8">
        <v>2</v>
      </c>
      <c r="G26" s="9" t="s">
        <v>44</v>
      </c>
      <c r="H26" s="9" t="s">
        <v>984</v>
      </c>
      <c r="I26" s="9" t="s">
        <v>985</v>
      </c>
      <c r="J26" s="9" t="s">
        <v>986</v>
      </c>
      <c r="K26" s="10">
        <v>63.41</v>
      </c>
      <c r="M26">
        <f t="shared" si="0"/>
        <v>77192</v>
      </c>
      <c r="N26">
        <f>IF(AND(A26&gt;0,A26&lt;999),IFERROR(VLOOKUP(results5192[[#This Row],[Card]],U16W[],1,FALSE),0),0)</f>
        <v>77192</v>
      </c>
      <c r="O26">
        <f t="shared" si="1"/>
        <v>25</v>
      </c>
    </row>
    <row r="27" spans="1:15" x14ac:dyDescent="0.3">
      <c r="A27" s="11">
        <v>26</v>
      </c>
      <c r="B27" s="12">
        <v>80544</v>
      </c>
      <c r="C27" s="12">
        <v>17</v>
      </c>
      <c r="D27" s="13" t="s">
        <v>909</v>
      </c>
      <c r="E27" s="13" t="s">
        <v>45</v>
      </c>
      <c r="F27" s="12">
        <v>2</v>
      </c>
      <c r="G27" s="13" t="s">
        <v>44</v>
      </c>
      <c r="H27" s="13" t="s">
        <v>965</v>
      </c>
      <c r="I27" s="13" t="s">
        <v>987</v>
      </c>
      <c r="J27" s="13" t="s">
        <v>988</v>
      </c>
      <c r="K27" s="14">
        <v>63.89</v>
      </c>
      <c r="M27">
        <f t="shared" si="0"/>
        <v>80544</v>
      </c>
      <c r="N27">
        <f>IF(AND(A27&gt;0,A27&lt;999),IFERROR(VLOOKUP(results5192[[#This Row],[Card]],U16W[],1,FALSE),0),0)</f>
        <v>80544</v>
      </c>
      <c r="O27">
        <f t="shared" si="1"/>
        <v>26</v>
      </c>
    </row>
    <row r="28" spans="1:15" x14ac:dyDescent="0.3">
      <c r="A28" s="7">
        <v>27</v>
      </c>
      <c r="B28" s="8">
        <v>81195</v>
      </c>
      <c r="C28" s="8">
        <v>41</v>
      </c>
      <c r="D28" s="9" t="s">
        <v>176</v>
      </c>
      <c r="E28" s="9" t="s">
        <v>17</v>
      </c>
      <c r="F28" s="8">
        <v>3</v>
      </c>
      <c r="G28" s="9" t="s">
        <v>44</v>
      </c>
      <c r="H28" s="9" t="s">
        <v>965</v>
      </c>
      <c r="I28" s="9" t="s">
        <v>984</v>
      </c>
      <c r="J28" s="9" t="s">
        <v>989</v>
      </c>
      <c r="K28" s="10">
        <v>64.75</v>
      </c>
      <c r="M28">
        <f t="shared" si="0"/>
        <v>81195</v>
      </c>
      <c r="N28">
        <f>IF(AND(A28&gt;0,A28&lt;999),IFERROR(VLOOKUP(results5192[[#This Row],[Card]],U16W[],1,FALSE),0),0)</f>
        <v>81195</v>
      </c>
      <c r="O28">
        <f t="shared" si="1"/>
        <v>27</v>
      </c>
    </row>
    <row r="29" spans="1:15" x14ac:dyDescent="0.3">
      <c r="A29" s="11">
        <v>28</v>
      </c>
      <c r="B29" s="12">
        <v>82165</v>
      </c>
      <c r="C29" s="12">
        <v>11</v>
      </c>
      <c r="D29" s="13" t="s">
        <v>123</v>
      </c>
      <c r="E29" s="13" t="s">
        <v>49</v>
      </c>
      <c r="F29" s="12">
        <v>3</v>
      </c>
      <c r="G29" s="13" t="s">
        <v>44</v>
      </c>
      <c r="H29" s="13" t="s">
        <v>990</v>
      </c>
      <c r="I29" s="13" t="s">
        <v>991</v>
      </c>
      <c r="J29" s="13" t="s">
        <v>992</v>
      </c>
      <c r="K29" s="14">
        <v>64.84</v>
      </c>
      <c r="M29">
        <f t="shared" si="0"/>
        <v>82165</v>
      </c>
      <c r="N29">
        <f>IF(AND(A29&gt;0,A29&lt;999),IFERROR(VLOOKUP(results5192[[#This Row],[Card]],U16W[],1,FALSE),0),0)</f>
        <v>82165</v>
      </c>
      <c r="O29">
        <f t="shared" si="1"/>
        <v>28</v>
      </c>
    </row>
    <row r="30" spans="1:15" x14ac:dyDescent="0.3">
      <c r="A30" s="7">
        <v>29</v>
      </c>
      <c r="B30" s="8">
        <v>74658</v>
      </c>
      <c r="C30" s="8">
        <v>26</v>
      </c>
      <c r="D30" s="9" t="s">
        <v>132</v>
      </c>
      <c r="E30" s="9" t="s">
        <v>14</v>
      </c>
      <c r="F30" s="8">
        <v>2</v>
      </c>
      <c r="G30" s="9" t="s">
        <v>44</v>
      </c>
      <c r="H30" s="9" t="s">
        <v>993</v>
      </c>
      <c r="I30" s="9" t="s">
        <v>129</v>
      </c>
      <c r="J30" s="9" t="s">
        <v>410</v>
      </c>
      <c r="K30" s="10">
        <v>69.62</v>
      </c>
      <c r="M30">
        <f t="shared" si="0"/>
        <v>74658</v>
      </c>
      <c r="N30">
        <f>IF(AND(A30&gt;0,A30&lt;999),IFERROR(VLOOKUP(results5192[[#This Row],[Card]],U16W[],1,FALSE),0),0)</f>
        <v>74658</v>
      </c>
      <c r="O30">
        <f t="shared" si="1"/>
        <v>29</v>
      </c>
    </row>
    <row r="31" spans="1:15" x14ac:dyDescent="0.3">
      <c r="A31" s="11">
        <v>30</v>
      </c>
      <c r="B31" s="12">
        <v>78824</v>
      </c>
      <c r="C31" s="12">
        <v>19</v>
      </c>
      <c r="D31" s="13" t="s">
        <v>95</v>
      </c>
      <c r="E31" s="13" t="s">
        <v>45</v>
      </c>
      <c r="F31" s="12">
        <v>2</v>
      </c>
      <c r="G31" s="13" t="s">
        <v>44</v>
      </c>
      <c r="H31" s="13" t="s">
        <v>994</v>
      </c>
      <c r="I31" s="13" t="s">
        <v>995</v>
      </c>
      <c r="J31" s="13" t="s">
        <v>735</v>
      </c>
      <c r="K31" s="14">
        <v>72.77</v>
      </c>
      <c r="M31">
        <f t="shared" si="0"/>
        <v>78824</v>
      </c>
      <c r="N31">
        <f>IF(AND(A31&gt;0,A31&lt;999),IFERROR(VLOOKUP(results5192[[#This Row],[Card]],U16W[],1,FALSE),0),0)</f>
        <v>78824</v>
      </c>
      <c r="O31">
        <f t="shared" si="1"/>
        <v>30</v>
      </c>
    </row>
    <row r="32" spans="1:15" x14ac:dyDescent="0.3">
      <c r="A32" s="7">
        <v>31</v>
      </c>
      <c r="B32" s="8">
        <v>85771</v>
      </c>
      <c r="C32" s="8">
        <v>65</v>
      </c>
      <c r="D32" s="9" t="s">
        <v>134</v>
      </c>
      <c r="E32" s="9" t="s">
        <v>14</v>
      </c>
      <c r="F32" s="8">
        <v>2</v>
      </c>
      <c r="G32" s="9" t="s">
        <v>44</v>
      </c>
      <c r="H32" s="9" t="s">
        <v>685</v>
      </c>
      <c r="I32" s="9" t="s">
        <v>996</v>
      </c>
      <c r="J32" s="9" t="s">
        <v>997</v>
      </c>
      <c r="K32" s="10">
        <v>76.680000000000007</v>
      </c>
      <c r="M32">
        <f t="shared" si="0"/>
        <v>85771</v>
      </c>
      <c r="N32">
        <f>IF(AND(A32&gt;0,A32&lt;999),IFERROR(VLOOKUP(results5192[[#This Row],[Card]],U16W[],1,FALSE),0),0)</f>
        <v>85771</v>
      </c>
      <c r="O32">
        <f t="shared" si="1"/>
        <v>31</v>
      </c>
    </row>
    <row r="33" spans="1:15" x14ac:dyDescent="0.3">
      <c r="A33" s="11">
        <v>32</v>
      </c>
      <c r="B33" s="12">
        <v>77393</v>
      </c>
      <c r="C33" s="12">
        <v>34</v>
      </c>
      <c r="D33" s="13" t="s">
        <v>94</v>
      </c>
      <c r="E33" s="13" t="s">
        <v>20</v>
      </c>
      <c r="F33" s="12">
        <v>2</v>
      </c>
      <c r="G33" s="13" t="s">
        <v>44</v>
      </c>
      <c r="H33" s="13" t="s">
        <v>357</v>
      </c>
      <c r="I33" s="13" t="s">
        <v>736</v>
      </c>
      <c r="J33" s="13" t="s">
        <v>998</v>
      </c>
      <c r="K33" s="14">
        <v>80.599999999999994</v>
      </c>
      <c r="M33">
        <f t="shared" si="0"/>
        <v>77393</v>
      </c>
      <c r="N33">
        <f>IF(AND(A33&gt;0,A33&lt;999),IFERROR(VLOOKUP(results5192[[#This Row],[Card]],U16W[],1,FALSE),0),0)</f>
        <v>77393</v>
      </c>
      <c r="O33">
        <f t="shared" si="1"/>
        <v>32</v>
      </c>
    </row>
    <row r="34" spans="1:15" x14ac:dyDescent="0.3">
      <c r="A34" s="7">
        <v>33</v>
      </c>
      <c r="B34" s="8">
        <v>77306</v>
      </c>
      <c r="C34" s="8">
        <v>55</v>
      </c>
      <c r="D34" s="9" t="s">
        <v>143</v>
      </c>
      <c r="E34" s="9" t="s">
        <v>50</v>
      </c>
      <c r="F34" s="8">
        <v>2</v>
      </c>
      <c r="G34" s="9" t="s">
        <v>44</v>
      </c>
      <c r="H34" s="9" t="s">
        <v>999</v>
      </c>
      <c r="I34" s="9" t="s">
        <v>1000</v>
      </c>
      <c r="J34" s="9" t="s">
        <v>1001</v>
      </c>
      <c r="K34" s="10">
        <v>81.75</v>
      </c>
      <c r="M34">
        <f t="shared" ref="M34:M66" si="2">B34</f>
        <v>77306</v>
      </c>
      <c r="N34">
        <f>IF(AND(A34&gt;0,A34&lt;999),IFERROR(VLOOKUP(results5192[[#This Row],[Card]],U16W[],1,FALSE),0),0)</f>
        <v>77306</v>
      </c>
      <c r="O34">
        <f t="shared" ref="O34:O66" si="3">A34</f>
        <v>33</v>
      </c>
    </row>
    <row r="35" spans="1:15" x14ac:dyDescent="0.3">
      <c r="A35" s="11">
        <v>34</v>
      </c>
      <c r="B35" s="12">
        <v>77469</v>
      </c>
      <c r="C35" s="12">
        <v>32</v>
      </c>
      <c r="D35" s="13" t="s">
        <v>92</v>
      </c>
      <c r="E35" s="13" t="s">
        <v>17</v>
      </c>
      <c r="F35" s="12">
        <v>2</v>
      </c>
      <c r="G35" s="13" t="s">
        <v>44</v>
      </c>
      <c r="H35" s="13" t="s">
        <v>153</v>
      </c>
      <c r="I35" s="13" t="s">
        <v>1002</v>
      </c>
      <c r="J35" s="13" t="s">
        <v>1003</v>
      </c>
      <c r="K35" s="14">
        <v>82.8</v>
      </c>
      <c r="M35">
        <f t="shared" si="2"/>
        <v>77469</v>
      </c>
      <c r="N35">
        <f>IF(AND(A35&gt;0,A35&lt;999),IFERROR(VLOOKUP(results5192[[#This Row],[Card]],U16W[],1,FALSE),0),0)</f>
        <v>77469</v>
      </c>
      <c r="O35">
        <f t="shared" si="3"/>
        <v>34</v>
      </c>
    </row>
    <row r="36" spans="1:15" x14ac:dyDescent="0.3">
      <c r="A36" s="7">
        <v>35</v>
      </c>
      <c r="B36" s="8">
        <v>80883</v>
      </c>
      <c r="C36" s="8">
        <v>37</v>
      </c>
      <c r="D36" s="9" t="s">
        <v>104</v>
      </c>
      <c r="E36" s="9" t="s">
        <v>14</v>
      </c>
      <c r="F36" s="8">
        <v>3</v>
      </c>
      <c r="G36" s="9" t="s">
        <v>44</v>
      </c>
      <c r="H36" s="9" t="s">
        <v>1004</v>
      </c>
      <c r="I36" s="9" t="s">
        <v>403</v>
      </c>
      <c r="J36" s="9" t="s">
        <v>1005</v>
      </c>
      <c r="K36" s="10">
        <v>85.57</v>
      </c>
      <c r="M36">
        <f t="shared" si="2"/>
        <v>80883</v>
      </c>
      <c r="N36">
        <f>IF(AND(A36&gt;0,A36&lt;999),IFERROR(VLOOKUP(results5192[[#This Row],[Card]],U16W[],1,FALSE),0),0)</f>
        <v>80883</v>
      </c>
      <c r="O36">
        <f t="shared" si="3"/>
        <v>35</v>
      </c>
    </row>
    <row r="37" spans="1:15" x14ac:dyDescent="0.3">
      <c r="A37" s="11">
        <v>36</v>
      </c>
      <c r="B37" s="12">
        <v>85769</v>
      </c>
      <c r="C37" s="12">
        <v>43</v>
      </c>
      <c r="D37" s="13" t="s">
        <v>135</v>
      </c>
      <c r="E37" s="13" t="s">
        <v>14</v>
      </c>
      <c r="F37" s="12">
        <v>2</v>
      </c>
      <c r="G37" s="13" t="s">
        <v>44</v>
      </c>
      <c r="H37" s="13" t="s">
        <v>1006</v>
      </c>
      <c r="I37" s="13" t="s">
        <v>1007</v>
      </c>
      <c r="J37" s="13" t="s">
        <v>762</v>
      </c>
      <c r="K37" s="14">
        <v>87.09</v>
      </c>
      <c r="M37">
        <f t="shared" si="2"/>
        <v>85769</v>
      </c>
      <c r="N37">
        <f>IF(AND(A37&gt;0,A37&lt;999),IFERROR(VLOOKUP(results5192[[#This Row],[Card]],U16W[],1,FALSE),0),0)</f>
        <v>85769</v>
      </c>
      <c r="O37">
        <f t="shared" si="3"/>
        <v>36</v>
      </c>
    </row>
    <row r="38" spans="1:15" x14ac:dyDescent="0.3">
      <c r="A38" s="7">
        <v>37</v>
      </c>
      <c r="B38" s="8">
        <v>76232</v>
      </c>
      <c r="C38" s="8">
        <v>52</v>
      </c>
      <c r="D38" s="9" t="s">
        <v>145</v>
      </c>
      <c r="E38" s="9" t="s">
        <v>15</v>
      </c>
      <c r="F38" s="8">
        <v>3</v>
      </c>
      <c r="G38" s="9" t="s">
        <v>44</v>
      </c>
      <c r="H38" s="9" t="s">
        <v>1008</v>
      </c>
      <c r="I38" s="9" t="s">
        <v>1009</v>
      </c>
      <c r="J38" s="9" t="s">
        <v>1010</v>
      </c>
      <c r="K38" s="10">
        <v>89.1</v>
      </c>
      <c r="M38">
        <f t="shared" si="2"/>
        <v>76232</v>
      </c>
      <c r="N38">
        <f>IF(AND(A38&gt;0,A38&lt;999),IFERROR(VLOOKUP(results5192[[#This Row],[Card]],U16W[],1,FALSE),0),0)</f>
        <v>76232</v>
      </c>
      <c r="O38">
        <f t="shared" si="3"/>
        <v>37</v>
      </c>
    </row>
    <row r="39" spans="1:15" x14ac:dyDescent="0.3">
      <c r="A39" s="11">
        <v>38</v>
      </c>
      <c r="B39" s="12">
        <v>77254</v>
      </c>
      <c r="C39" s="12">
        <v>45</v>
      </c>
      <c r="D39" s="13" t="s">
        <v>158</v>
      </c>
      <c r="E39" s="13" t="s">
        <v>50</v>
      </c>
      <c r="F39" s="12">
        <v>2</v>
      </c>
      <c r="G39" s="13" t="s">
        <v>44</v>
      </c>
      <c r="H39" s="13" t="s">
        <v>444</v>
      </c>
      <c r="I39" s="13" t="s">
        <v>146</v>
      </c>
      <c r="J39" s="13" t="s">
        <v>1011</v>
      </c>
      <c r="K39" s="14">
        <v>97.12</v>
      </c>
      <c r="M39">
        <f t="shared" si="2"/>
        <v>77254</v>
      </c>
      <c r="N39">
        <f>IF(AND(A39&gt;0,A39&lt;999),IFERROR(VLOOKUP(results5192[[#This Row],[Card]],U16W[],1,FALSE),0),0)</f>
        <v>77254</v>
      </c>
      <c r="O39">
        <f t="shared" si="3"/>
        <v>38</v>
      </c>
    </row>
    <row r="40" spans="1:15" x14ac:dyDescent="0.3">
      <c r="A40" s="7">
        <v>39</v>
      </c>
      <c r="B40" s="8">
        <v>80504</v>
      </c>
      <c r="C40" s="8">
        <v>23</v>
      </c>
      <c r="D40" s="9" t="s">
        <v>156</v>
      </c>
      <c r="E40" s="9" t="s">
        <v>75</v>
      </c>
      <c r="F40" s="8">
        <v>3</v>
      </c>
      <c r="G40" s="9" t="s">
        <v>44</v>
      </c>
      <c r="H40" s="9" t="s">
        <v>1012</v>
      </c>
      <c r="I40" s="9" t="s">
        <v>1013</v>
      </c>
      <c r="J40" s="9" t="s">
        <v>1014</v>
      </c>
      <c r="K40" s="10">
        <v>98.36</v>
      </c>
      <c r="M40">
        <f t="shared" si="2"/>
        <v>80504</v>
      </c>
      <c r="N40">
        <f>IF(AND(A40&gt;0,A40&lt;999),IFERROR(VLOOKUP(results5192[[#This Row],[Card]],U16W[],1,FALSE),0),0)</f>
        <v>80504</v>
      </c>
      <c r="O40">
        <f t="shared" si="3"/>
        <v>39</v>
      </c>
    </row>
    <row r="41" spans="1:15" x14ac:dyDescent="0.3">
      <c r="A41" s="11">
        <v>40</v>
      </c>
      <c r="B41" s="12">
        <v>80911</v>
      </c>
      <c r="C41" s="12">
        <v>49</v>
      </c>
      <c r="D41" s="13" t="s">
        <v>152</v>
      </c>
      <c r="E41" s="13" t="s">
        <v>16</v>
      </c>
      <c r="F41" s="12">
        <v>3</v>
      </c>
      <c r="G41" s="13" t="s">
        <v>44</v>
      </c>
      <c r="H41" s="13" t="s">
        <v>1015</v>
      </c>
      <c r="I41" s="13" t="s">
        <v>1016</v>
      </c>
      <c r="J41" s="13" t="s">
        <v>774</v>
      </c>
      <c r="K41" s="14">
        <v>99.41</v>
      </c>
      <c r="M41">
        <f t="shared" si="2"/>
        <v>80911</v>
      </c>
      <c r="N41">
        <f>IF(AND(A41&gt;0,A41&lt;999),IFERROR(VLOOKUP(results5192[[#This Row],[Card]],U16W[],1,FALSE),0),0)</f>
        <v>80911</v>
      </c>
      <c r="O41">
        <f t="shared" si="3"/>
        <v>40</v>
      </c>
    </row>
    <row r="42" spans="1:15" x14ac:dyDescent="0.3">
      <c r="A42" s="7">
        <v>41</v>
      </c>
      <c r="B42" s="8">
        <v>78607</v>
      </c>
      <c r="C42" s="8">
        <v>59</v>
      </c>
      <c r="D42" s="9" t="s">
        <v>122</v>
      </c>
      <c r="E42" s="9" t="s">
        <v>20</v>
      </c>
      <c r="F42" s="8">
        <v>2</v>
      </c>
      <c r="G42" s="9" t="s">
        <v>44</v>
      </c>
      <c r="H42" s="9" t="s">
        <v>771</v>
      </c>
      <c r="I42" s="9" t="s">
        <v>775</v>
      </c>
      <c r="J42" s="9" t="s">
        <v>1017</v>
      </c>
      <c r="K42" s="10">
        <v>103.71</v>
      </c>
      <c r="M42">
        <f t="shared" si="2"/>
        <v>78607</v>
      </c>
      <c r="N42">
        <f>IF(AND(A42&gt;0,A42&lt;999),IFERROR(VLOOKUP(results5192[[#This Row],[Card]],U16W[],1,FALSE),0),0)</f>
        <v>78607</v>
      </c>
      <c r="O42">
        <f t="shared" si="3"/>
        <v>41</v>
      </c>
    </row>
    <row r="43" spans="1:15" x14ac:dyDescent="0.3">
      <c r="A43" s="11">
        <v>42</v>
      </c>
      <c r="B43" s="12">
        <v>75524</v>
      </c>
      <c r="C43" s="12">
        <v>48</v>
      </c>
      <c r="D43" s="13" t="s">
        <v>160</v>
      </c>
      <c r="E43" s="13" t="s">
        <v>16</v>
      </c>
      <c r="F43" s="12">
        <v>2</v>
      </c>
      <c r="G43" s="13" t="s">
        <v>44</v>
      </c>
      <c r="H43" s="13" t="s">
        <v>1018</v>
      </c>
      <c r="I43" s="13" t="s">
        <v>1019</v>
      </c>
      <c r="J43" s="13" t="s">
        <v>1020</v>
      </c>
      <c r="K43" s="14">
        <v>107.34</v>
      </c>
      <c r="M43">
        <f t="shared" si="2"/>
        <v>75524</v>
      </c>
      <c r="N43">
        <f>IF(AND(A43&gt;0,A43&lt;999),IFERROR(VLOOKUP(results5192[[#This Row],[Card]],U16W[],1,FALSE),0),0)</f>
        <v>75524</v>
      </c>
      <c r="O43">
        <f t="shared" si="3"/>
        <v>42</v>
      </c>
    </row>
    <row r="44" spans="1:15" x14ac:dyDescent="0.3">
      <c r="A44" s="7">
        <v>43</v>
      </c>
      <c r="B44" s="8">
        <v>78558</v>
      </c>
      <c r="C44" s="8">
        <v>39</v>
      </c>
      <c r="D44" s="9" t="s">
        <v>103</v>
      </c>
      <c r="E44" s="9" t="s">
        <v>14</v>
      </c>
      <c r="F44" s="8">
        <v>2</v>
      </c>
      <c r="G44" s="9" t="s">
        <v>44</v>
      </c>
      <c r="H44" s="9" t="s">
        <v>1021</v>
      </c>
      <c r="I44" s="9" t="s">
        <v>1022</v>
      </c>
      <c r="J44" s="9" t="s">
        <v>1023</v>
      </c>
      <c r="K44" s="10">
        <v>110.01</v>
      </c>
      <c r="M44">
        <f t="shared" si="2"/>
        <v>78558</v>
      </c>
      <c r="N44">
        <f>IF(AND(A44&gt;0,A44&lt;999),IFERROR(VLOOKUP(results5192[[#This Row],[Card]],U16W[],1,FALSE),0),0)</f>
        <v>78558</v>
      </c>
      <c r="O44">
        <f t="shared" si="3"/>
        <v>43</v>
      </c>
    </row>
    <row r="45" spans="1:15" x14ac:dyDescent="0.3">
      <c r="A45" s="11">
        <v>44</v>
      </c>
      <c r="B45" s="12">
        <v>82059</v>
      </c>
      <c r="C45" s="12">
        <v>53</v>
      </c>
      <c r="D45" s="13" t="s">
        <v>102</v>
      </c>
      <c r="E45" s="13" t="s">
        <v>14</v>
      </c>
      <c r="F45" s="12">
        <v>3</v>
      </c>
      <c r="G45" s="13" t="s">
        <v>44</v>
      </c>
      <c r="H45" s="13" t="s">
        <v>1024</v>
      </c>
      <c r="I45" s="13" t="s">
        <v>797</v>
      </c>
      <c r="J45" s="13" t="s">
        <v>1025</v>
      </c>
      <c r="K45" s="14">
        <v>117.65</v>
      </c>
      <c r="M45">
        <f t="shared" si="2"/>
        <v>82059</v>
      </c>
      <c r="N45">
        <f>IF(AND(A45&gt;0,A45&lt;999),IFERROR(VLOOKUP(results5192[[#This Row],[Card]],U16W[],1,FALSE),0),0)</f>
        <v>82059</v>
      </c>
      <c r="O45">
        <f t="shared" si="3"/>
        <v>44</v>
      </c>
    </row>
    <row r="46" spans="1:15" x14ac:dyDescent="0.3">
      <c r="A46" s="7">
        <v>45</v>
      </c>
      <c r="B46" s="8">
        <v>79092</v>
      </c>
      <c r="C46" s="8">
        <v>29</v>
      </c>
      <c r="D46" s="9" t="s">
        <v>174</v>
      </c>
      <c r="E46" s="9" t="s">
        <v>49</v>
      </c>
      <c r="F46" s="8">
        <v>2</v>
      </c>
      <c r="G46" s="9" t="s">
        <v>44</v>
      </c>
      <c r="H46" s="9" t="s">
        <v>457</v>
      </c>
      <c r="I46" s="9" t="s">
        <v>792</v>
      </c>
      <c r="J46" s="9" t="s">
        <v>1026</v>
      </c>
      <c r="K46" s="10">
        <v>123.1</v>
      </c>
      <c r="M46">
        <f t="shared" si="2"/>
        <v>79092</v>
      </c>
      <c r="N46">
        <f>IF(AND(A46&gt;0,A46&lt;999),IFERROR(VLOOKUP(results5192[[#This Row],[Card]],U16W[],1,FALSE),0),0)</f>
        <v>79092</v>
      </c>
      <c r="O46">
        <f t="shared" si="3"/>
        <v>45</v>
      </c>
    </row>
    <row r="47" spans="1:15" x14ac:dyDescent="0.3">
      <c r="A47" s="11">
        <v>46</v>
      </c>
      <c r="B47" s="12">
        <v>84697</v>
      </c>
      <c r="C47" s="12">
        <v>60</v>
      </c>
      <c r="D47" s="13" t="s">
        <v>166</v>
      </c>
      <c r="E47" s="13" t="s">
        <v>28</v>
      </c>
      <c r="F47" s="12">
        <v>3</v>
      </c>
      <c r="G47" s="13" t="s">
        <v>44</v>
      </c>
      <c r="H47" s="13" t="s">
        <v>1027</v>
      </c>
      <c r="I47" s="13" t="s">
        <v>799</v>
      </c>
      <c r="J47" s="13" t="s">
        <v>1028</v>
      </c>
      <c r="K47" s="14">
        <v>124.72</v>
      </c>
      <c r="M47">
        <f t="shared" si="2"/>
        <v>84697</v>
      </c>
      <c r="N47">
        <f>IF(AND(A47&gt;0,A47&lt;999),IFERROR(VLOOKUP(results5192[[#This Row],[Card]],U16W[],1,FALSE),0),0)</f>
        <v>84697</v>
      </c>
      <c r="O47">
        <f t="shared" si="3"/>
        <v>46</v>
      </c>
    </row>
    <row r="48" spans="1:15" x14ac:dyDescent="0.3">
      <c r="A48" s="7">
        <v>47</v>
      </c>
      <c r="B48" s="8">
        <v>84731</v>
      </c>
      <c r="C48" s="8">
        <v>20</v>
      </c>
      <c r="D48" s="9" t="s">
        <v>1029</v>
      </c>
      <c r="E48" s="9" t="s">
        <v>1030</v>
      </c>
      <c r="F48" s="8">
        <v>3</v>
      </c>
      <c r="G48" s="9" t="s">
        <v>44</v>
      </c>
      <c r="H48" s="9" t="s">
        <v>1031</v>
      </c>
      <c r="I48" s="9" t="s">
        <v>1032</v>
      </c>
      <c r="J48" s="9" t="s">
        <v>1033</v>
      </c>
      <c r="K48" s="10">
        <v>125.96</v>
      </c>
      <c r="M48">
        <f t="shared" si="2"/>
        <v>84731</v>
      </c>
      <c r="N48">
        <f>IF(AND(A48&gt;0,A48&lt;999),IFERROR(VLOOKUP(results5192[[#This Row],[Card]],U16W[],1,FALSE),0),0)</f>
        <v>84731</v>
      </c>
      <c r="O48">
        <f t="shared" si="3"/>
        <v>47</v>
      </c>
    </row>
    <row r="49" spans="1:15" x14ac:dyDescent="0.3">
      <c r="A49" s="11">
        <v>48</v>
      </c>
      <c r="B49" s="12">
        <v>80879</v>
      </c>
      <c r="C49" s="12">
        <v>46</v>
      </c>
      <c r="D49" s="13" t="s">
        <v>147</v>
      </c>
      <c r="E49" s="13" t="s">
        <v>14</v>
      </c>
      <c r="F49" s="12">
        <v>3</v>
      </c>
      <c r="G49" s="13" t="s">
        <v>44</v>
      </c>
      <c r="H49" s="13" t="s">
        <v>1034</v>
      </c>
      <c r="I49" s="13" t="s">
        <v>1035</v>
      </c>
      <c r="J49" s="13" t="s">
        <v>1036</v>
      </c>
      <c r="K49" s="14">
        <v>134.27000000000001</v>
      </c>
      <c r="M49">
        <f t="shared" si="2"/>
        <v>80879</v>
      </c>
      <c r="N49">
        <f>IF(AND(A49&gt;0,A49&lt;999),IFERROR(VLOOKUP(results5192[[#This Row],[Card]],U16W[],1,FALSE),0),0)</f>
        <v>80879</v>
      </c>
      <c r="O49">
        <f t="shared" si="3"/>
        <v>48</v>
      </c>
    </row>
    <row r="50" spans="1:15" x14ac:dyDescent="0.3">
      <c r="A50" s="7">
        <v>49</v>
      </c>
      <c r="B50" s="8">
        <v>76043</v>
      </c>
      <c r="C50" s="8">
        <v>56</v>
      </c>
      <c r="D50" s="9" t="s">
        <v>164</v>
      </c>
      <c r="E50" s="9" t="s">
        <v>47</v>
      </c>
      <c r="F50" s="8">
        <v>3</v>
      </c>
      <c r="G50" s="9" t="s">
        <v>44</v>
      </c>
      <c r="H50" s="9" t="s">
        <v>1037</v>
      </c>
      <c r="I50" s="9" t="s">
        <v>1038</v>
      </c>
      <c r="J50" s="9" t="s">
        <v>459</v>
      </c>
      <c r="K50" s="10">
        <v>139.52000000000001</v>
      </c>
      <c r="M50">
        <f t="shared" si="2"/>
        <v>76043</v>
      </c>
      <c r="N50">
        <f>IF(AND(A50&gt;0,A50&lt;999),IFERROR(VLOOKUP(results5192[[#This Row],[Card]],U16W[],1,FALSE),0),0)</f>
        <v>76043</v>
      </c>
      <c r="O50">
        <f t="shared" si="3"/>
        <v>49</v>
      </c>
    </row>
    <row r="51" spans="1:15" x14ac:dyDescent="0.3">
      <c r="A51" s="11">
        <v>50</v>
      </c>
      <c r="B51" s="12">
        <v>77111</v>
      </c>
      <c r="C51" s="12">
        <v>47</v>
      </c>
      <c r="D51" s="13" t="s">
        <v>177</v>
      </c>
      <c r="E51" s="13" t="s">
        <v>50</v>
      </c>
      <c r="F51" s="12">
        <v>2</v>
      </c>
      <c r="G51" s="13" t="s">
        <v>44</v>
      </c>
      <c r="H51" s="13" t="s">
        <v>1039</v>
      </c>
      <c r="I51" s="13" t="s">
        <v>1040</v>
      </c>
      <c r="J51" s="13" t="s">
        <v>1041</v>
      </c>
      <c r="K51" s="14">
        <v>140.47999999999999</v>
      </c>
      <c r="M51">
        <f t="shared" si="2"/>
        <v>77111</v>
      </c>
      <c r="N51">
        <f>IF(AND(A51&gt;0,A51&lt;999),IFERROR(VLOOKUP(results5192[[#This Row],[Card]],U16W[],1,FALSE),0),0)</f>
        <v>77111</v>
      </c>
      <c r="O51">
        <f t="shared" si="3"/>
        <v>50</v>
      </c>
    </row>
    <row r="52" spans="1:15" x14ac:dyDescent="0.3">
      <c r="A52" s="7">
        <v>51</v>
      </c>
      <c r="B52" s="8">
        <v>85538</v>
      </c>
      <c r="C52" s="8">
        <v>54</v>
      </c>
      <c r="D52" s="9" t="s">
        <v>149</v>
      </c>
      <c r="E52" s="9" t="s">
        <v>28</v>
      </c>
      <c r="F52" s="8">
        <v>3</v>
      </c>
      <c r="G52" s="9" t="s">
        <v>44</v>
      </c>
      <c r="H52" s="9" t="s">
        <v>478</v>
      </c>
      <c r="I52" s="9" t="s">
        <v>1042</v>
      </c>
      <c r="J52" s="9" t="s">
        <v>1043</v>
      </c>
      <c r="K52" s="10">
        <v>142.38999999999999</v>
      </c>
      <c r="M52">
        <f t="shared" si="2"/>
        <v>85538</v>
      </c>
      <c r="N52">
        <f>IF(AND(A52&gt;0,A52&lt;999),IFERROR(VLOOKUP(results5192[[#This Row],[Card]],U16W[],1,FALSE),0),0)</f>
        <v>85538</v>
      </c>
      <c r="O52">
        <f t="shared" si="3"/>
        <v>51</v>
      </c>
    </row>
    <row r="53" spans="1:15" x14ac:dyDescent="0.3">
      <c r="A53" s="11">
        <v>52</v>
      </c>
      <c r="B53" s="12">
        <v>80922</v>
      </c>
      <c r="C53" s="12">
        <v>63</v>
      </c>
      <c r="D53" s="13" t="s">
        <v>344</v>
      </c>
      <c r="E53" s="13" t="s">
        <v>28</v>
      </c>
      <c r="F53" s="12">
        <v>3</v>
      </c>
      <c r="G53" s="13" t="s">
        <v>44</v>
      </c>
      <c r="H53" s="13" t="s">
        <v>1044</v>
      </c>
      <c r="I53" s="13" t="s">
        <v>830</v>
      </c>
      <c r="J53" s="13" t="s">
        <v>1045</v>
      </c>
      <c r="K53" s="14">
        <v>155.18</v>
      </c>
      <c r="M53">
        <f t="shared" si="2"/>
        <v>80922</v>
      </c>
      <c r="N53">
        <f>IF(AND(A53&gt;0,A53&lt;999),IFERROR(VLOOKUP(results5192[[#This Row],[Card]],U16W[],1,FALSE),0),0)</f>
        <v>80922</v>
      </c>
      <c r="O53">
        <f t="shared" si="3"/>
        <v>52</v>
      </c>
    </row>
    <row r="54" spans="1:15" x14ac:dyDescent="0.3">
      <c r="A54" s="7">
        <v>53</v>
      </c>
      <c r="B54" s="8">
        <v>93432</v>
      </c>
      <c r="C54" s="8">
        <v>61</v>
      </c>
      <c r="D54" s="9" t="s">
        <v>162</v>
      </c>
      <c r="E54" s="9" t="s">
        <v>43</v>
      </c>
      <c r="F54" s="8">
        <v>3</v>
      </c>
      <c r="G54" s="9" t="s">
        <v>44</v>
      </c>
      <c r="H54" s="9" t="s">
        <v>1046</v>
      </c>
      <c r="I54" s="9" t="s">
        <v>1047</v>
      </c>
      <c r="J54" s="9" t="s">
        <v>839</v>
      </c>
      <c r="K54" s="10">
        <v>156.9</v>
      </c>
      <c r="M54">
        <f t="shared" si="2"/>
        <v>93432</v>
      </c>
      <c r="N54">
        <f>IF(AND(A54&gt;0,A54&lt;999),IFERROR(VLOOKUP(results5192[[#This Row],[Card]],U16W[],1,FALSE),0),0)</f>
        <v>93432</v>
      </c>
      <c r="O54">
        <f t="shared" si="3"/>
        <v>53</v>
      </c>
    </row>
    <row r="55" spans="1:15" x14ac:dyDescent="0.3">
      <c r="A55" s="11">
        <v>54</v>
      </c>
      <c r="B55" s="12">
        <v>77307</v>
      </c>
      <c r="C55" s="12">
        <v>44</v>
      </c>
      <c r="D55" s="13" t="s">
        <v>168</v>
      </c>
      <c r="E55" s="13" t="s">
        <v>50</v>
      </c>
      <c r="F55" s="12">
        <v>2</v>
      </c>
      <c r="G55" s="13" t="s">
        <v>44</v>
      </c>
      <c r="H55" s="13" t="s">
        <v>1048</v>
      </c>
      <c r="I55" s="13" t="s">
        <v>1049</v>
      </c>
      <c r="J55" s="13" t="s">
        <v>1050</v>
      </c>
      <c r="K55" s="14">
        <v>168.46</v>
      </c>
      <c r="M55">
        <f t="shared" si="2"/>
        <v>77307</v>
      </c>
      <c r="N55">
        <f>IF(AND(A55&gt;0,A55&lt;999),IFERROR(VLOOKUP(results5192[[#This Row],[Card]],U16W[],1,FALSE),0),0)</f>
        <v>77307</v>
      </c>
      <c r="O55">
        <f t="shared" si="3"/>
        <v>54</v>
      </c>
    </row>
    <row r="56" spans="1:15" x14ac:dyDescent="0.3">
      <c r="A56" s="7">
        <v>55</v>
      </c>
      <c r="B56" s="8">
        <v>77351</v>
      </c>
      <c r="C56" s="8">
        <v>57</v>
      </c>
      <c r="D56" s="9" t="s">
        <v>170</v>
      </c>
      <c r="E56" s="9" t="s">
        <v>50</v>
      </c>
      <c r="F56" s="8">
        <v>3</v>
      </c>
      <c r="G56" s="9" t="s">
        <v>44</v>
      </c>
      <c r="H56" s="9" t="s">
        <v>1051</v>
      </c>
      <c r="I56" s="9" t="s">
        <v>1052</v>
      </c>
      <c r="J56" s="9" t="s">
        <v>1053</v>
      </c>
      <c r="K56" s="10">
        <v>215.63</v>
      </c>
      <c r="M56">
        <f t="shared" si="2"/>
        <v>77351</v>
      </c>
      <c r="N56">
        <f>IF(AND(A56&gt;0,A56&lt;999),IFERROR(VLOOKUP(results5192[[#This Row],[Card]],U16W[],1,FALSE),0),0)</f>
        <v>77351</v>
      </c>
      <c r="O56">
        <f t="shared" si="3"/>
        <v>55</v>
      </c>
    </row>
    <row r="57" spans="1:15" x14ac:dyDescent="0.3">
      <c r="A57" s="11">
        <v>999</v>
      </c>
      <c r="B57" s="12">
        <v>80540</v>
      </c>
      <c r="C57" s="12">
        <v>7</v>
      </c>
      <c r="D57" s="13" t="s">
        <v>175</v>
      </c>
      <c r="E57" s="13" t="s">
        <v>45</v>
      </c>
      <c r="F57" s="12">
        <v>3</v>
      </c>
      <c r="G57" s="13" t="s">
        <v>44</v>
      </c>
      <c r="H57" s="13" t="s">
        <v>31</v>
      </c>
      <c r="I57" s="13"/>
      <c r="J57" s="13"/>
      <c r="K57" s="14">
        <v>0</v>
      </c>
      <c r="M57">
        <f t="shared" si="2"/>
        <v>80540</v>
      </c>
      <c r="N57">
        <f>IF(AND(A57&gt;0,A57&lt;999),IFERROR(VLOOKUP(results5192[[#This Row],[Card]],U16W[],1,FALSE),0),0)</f>
        <v>0</v>
      </c>
      <c r="O57">
        <f t="shared" si="3"/>
        <v>999</v>
      </c>
    </row>
    <row r="58" spans="1:15" x14ac:dyDescent="0.3">
      <c r="A58" s="7">
        <v>999</v>
      </c>
      <c r="B58" s="8">
        <v>80845</v>
      </c>
      <c r="C58" s="8">
        <v>13</v>
      </c>
      <c r="D58" s="9" t="s">
        <v>77</v>
      </c>
      <c r="E58" s="9" t="s">
        <v>15</v>
      </c>
      <c r="F58" s="8">
        <v>3</v>
      </c>
      <c r="G58" s="9" t="s">
        <v>44</v>
      </c>
      <c r="H58" s="9" t="s">
        <v>31</v>
      </c>
      <c r="I58" s="9"/>
      <c r="J58" s="9"/>
      <c r="K58" s="10">
        <v>0</v>
      </c>
      <c r="M58">
        <f t="shared" si="2"/>
        <v>80845</v>
      </c>
      <c r="N58">
        <f>IF(AND(A58&gt;0,A58&lt;999),IFERROR(VLOOKUP(results5192[[#This Row],[Card]],U16W[],1,FALSE),0),0)</f>
        <v>0</v>
      </c>
      <c r="O58">
        <f t="shared" si="3"/>
        <v>999</v>
      </c>
    </row>
    <row r="59" spans="1:15" x14ac:dyDescent="0.3">
      <c r="A59" s="11">
        <v>999</v>
      </c>
      <c r="B59" s="12">
        <v>80983</v>
      </c>
      <c r="C59" s="12">
        <v>16</v>
      </c>
      <c r="D59" s="13" t="s">
        <v>99</v>
      </c>
      <c r="E59" s="13" t="s">
        <v>19</v>
      </c>
      <c r="F59" s="12">
        <v>3</v>
      </c>
      <c r="G59" s="13" t="s">
        <v>44</v>
      </c>
      <c r="H59" s="13" t="s">
        <v>31</v>
      </c>
      <c r="I59" s="13"/>
      <c r="J59" s="13"/>
      <c r="K59" s="14">
        <v>0</v>
      </c>
      <c r="M59">
        <f t="shared" si="2"/>
        <v>80983</v>
      </c>
      <c r="N59">
        <f>IF(AND(A59&gt;0,A59&lt;999),IFERROR(VLOOKUP(results5192[[#This Row],[Card]],U16W[],1,FALSE),0),0)</f>
        <v>0</v>
      </c>
      <c r="O59">
        <f t="shared" si="3"/>
        <v>999</v>
      </c>
    </row>
    <row r="60" spans="1:15" x14ac:dyDescent="0.3">
      <c r="A60" s="7">
        <v>999</v>
      </c>
      <c r="B60" s="8">
        <v>75556</v>
      </c>
      <c r="C60" s="8">
        <v>22</v>
      </c>
      <c r="D60" s="9" t="s">
        <v>119</v>
      </c>
      <c r="E60" s="9" t="s">
        <v>18</v>
      </c>
      <c r="F60" s="8">
        <v>2</v>
      </c>
      <c r="G60" s="9" t="s">
        <v>44</v>
      </c>
      <c r="H60" s="9" t="s">
        <v>31</v>
      </c>
      <c r="I60" s="9"/>
      <c r="J60" s="9"/>
      <c r="K60" s="10">
        <v>0</v>
      </c>
      <c r="M60">
        <f t="shared" si="2"/>
        <v>75556</v>
      </c>
      <c r="N60">
        <f>IF(AND(A60&gt;0,A60&lt;999),IFERROR(VLOOKUP(results5192[[#This Row],[Card]],U16W[],1,FALSE),0),0)</f>
        <v>0</v>
      </c>
      <c r="O60">
        <f t="shared" si="3"/>
        <v>999</v>
      </c>
    </row>
    <row r="61" spans="1:15" x14ac:dyDescent="0.3">
      <c r="A61" s="11">
        <v>999</v>
      </c>
      <c r="B61" s="12">
        <v>76769</v>
      </c>
      <c r="C61" s="12">
        <v>64</v>
      </c>
      <c r="D61" s="13" t="s">
        <v>85</v>
      </c>
      <c r="E61" s="13" t="s">
        <v>17</v>
      </c>
      <c r="F61" s="12">
        <v>2</v>
      </c>
      <c r="G61" s="13" t="s">
        <v>44</v>
      </c>
      <c r="H61" s="13" t="s">
        <v>31</v>
      </c>
      <c r="I61" s="13"/>
      <c r="J61" s="13"/>
      <c r="K61" s="14">
        <v>0</v>
      </c>
      <c r="M61">
        <f t="shared" si="2"/>
        <v>76769</v>
      </c>
      <c r="N61">
        <f>IF(AND(A61&gt;0,A61&lt;999),IFERROR(VLOOKUP(results5192[[#This Row],[Card]],U16W[],1,FALSE),0),0)</f>
        <v>0</v>
      </c>
      <c r="O61">
        <f t="shared" si="3"/>
        <v>999</v>
      </c>
    </row>
    <row r="62" spans="1:15" x14ac:dyDescent="0.3">
      <c r="A62" s="7">
        <v>999</v>
      </c>
      <c r="B62" s="8">
        <v>80882</v>
      </c>
      <c r="C62" s="8">
        <v>38</v>
      </c>
      <c r="D62" s="9" t="s">
        <v>128</v>
      </c>
      <c r="E62" s="9" t="s">
        <v>14</v>
      </c>
      <c r="F62" s="8">
        <v>3</v>
      </c>
      <c r="G62" s="9" t="s">
        <v>44</v>
      </c>
      <c r="H62" s="9" t="s">
        <v>31</v>
      </c>
      <c r="I62" s="9"/>
      <c r="J62" s="9"/>
      <c r="K62" s="10">
        <v>0</v>
      </c>
      <c r="M62">
        <f t="shared" si="2"/>
        <v>80882</v>
      </c>
      <c r="N62">
        <f>IF(AND(A62&gt;0,A62&lt;999),IFERROR(VLOOKUP(results5192[[#This Row],[Card]],U16W[],1,FALSE),0),0)</f>
        <v>0</v>
      </c>
      <c r="O62">
        <f t="shared" si="3"/>
        <v>999</v>
      </c>
    </row>
    <row r="63" spans="1:15" x14ac:dyDescent="0.3">
      <c r="A63" s="11">
        <v>999</v>
      </c>
      <c r="B63" s="12">
        <v>80889</v>
      </c>
      <c r="C63" s="12">
        <v>50</v>
      </c>
      <c r="D63" s="13" t="s">
        <v>139</v>
      </c>
      <c r="E63" s="13" t="s">
        <v>17</v>
      </c>
      <c r="F63" s="12">
        <v>3</v>
      </c>
      <c r="G63" s="13" t="s">
        <v>44</v>
      </c>
      <c r="H63" s="13" t="s">
        <v>31</v>
      </c>
      <c r="I63" s="13"/>
      <c r="J63" s="13"/>
      <c r="K63" s="14">
        <v>0</v>
      </c>
      <c r="M63">
        <f t="shared" si="2"/>
        <v>80889</v>
      </c>
      <c r="N63">
        <f>IF(AND(A63&gt;0,A63&lt;999),IFERROR(VLOOKUP(results5192[[#This Row],[Card]],U16W[],1,FALSE),0),0)</f>
        <v>0</v>
      </c>
      <c r="O63">
        <f t="shared" si="3"/>
        <v>999</v>
      </c>
    </row>
    <row r="64" spans="1:15" x14ac:dyDescent="0.3">
      <c r="A64" s="7">
        <v>999</v>
      </c>
      <c r="B64" s="8">
        <v>80977</v>
      </c>
      <c r="C64" s="8">
        <v>51</v>
      </c>
      <c r="D64" s="9" t="s">
        <v>369</v>
      </c>
      <c r="E64" s="9" t="s">
        <v>19</v>
      </c>
      <c r="F64" s="8">
        <v>3</v>
      </c>
      <c r="G64" s="9" t="s">
        <v>44</v>
      </c>
      <c r="H64" s="9" t="s">
        <v>31</v>
      </c>
      <c r="I64" s="9"/>
      <c r="J64" s="9"/>
      <c r="K64" s="10">
        <v>0</v>
      </c>
      <c r="M64">
        <f t="shared" si="2"/>
        <v>80977</v>
      </c>
      <c r="N64">
        <f>IF(AND(A64&gt;0,A64&lt;999),IFERROR(VLOOKUP(results5192[[#This Row],[Card]],U16W[],1,FALSE),0),0)</f>
        <v>0</v>
      </c>
      <c r="O64">
        <f t="shared" si="3"/>
        <v>999</v>
      </c>
    </row>
    <row r="65" spans="1:15" x14ac:dyDescent="0.3">
      <c r="A65" s="11">
        <v>999</v>
      </c>
      <c r="B65" s="12">
        <v>81527</v>
      </c>
      <c r="C65" s="12">
        <v>58</v>
      </c>
      <c r="D65" s="13" t="s">
        <v>172</v>
      </c>
      <c r="E65" s="13" t="s">
        <v>50</v>
      </c>
      <c r="F65" s="12">
        <v>3</v>
      </c>
      <c r="G65" s="13" t="s">
        <v>44</v>
      </c>
      <c r="H65" s="13" t="s">
        <v>31</v>
      </c>
      <c r="I65" s="13"/>
      <c r="J65" s="13"/>
      <c r="K65" s="14">
        <v>0</v>
      </c>
      <c r="M65">
        <f t="shared" si="2"/>
        <v>81527</v>
      </c>
      <c r="N65">
        <f>IF(AND(A65&gt;0,A65&lt;999),IFERROR(VLOOKUP(results5192[[#This Row],[Card]],U16W[],1,FALSE),0),0)</f>
        <v>0</v>
      </c>
      <c r="O65">
        <f t="shared" si="3"/>
        <v>999</v>
      </c>
    </row>
    <row r="66" spans="1:15" x14ac:dyDescent="0.3">
      <c r="A66" s="20">
        <v>999</v>
      </c>
      <c r="B66" s="21">
        <v>80880</v>
      </c>
      <c r="C66" s="21">
        <v>30</v>
      </c>
      <c r="D66" s="22" t="s">
        <v>101</v>
      </c>
      <c r="E66" s="22" t="s">
        <v>14</v>
      </c>
      <c r="F66" s="21">
        <v>3</v>
      </c>
      <c r="G66" s="22" t="s">
        <v>44</v>
      </c>
      <c r="H66" s="22" t="s">
        <v>1054</v>
      </c>
      <c r="I66" s="22" t="s">
        <v>31</v>
      </c>
      <c r="J66" s="22"/>
      <c r="K66" s="23">
        <v>0</v>
      </c>
      <c r="M66">
        <f t="shared" si="2"/>
        <v>80880</v>
      </c>
      <c r="N66">
        <f>IF(AND(A66&gt;0,A66&lt;999),IFERROR(VLOOKUP(results5192[[#This Row],[Card]],U16W[],1,FALSE),0),0)</f>
        <v>0</v>
      </c>
      <c r="O66">
        <f t="shared" si="3"/>
        <v>999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G s E A A B Q S w M E F A A C A A g A W 4 h 3 T I a f r U y n A A A A + A A A A B I A H A B D b 2 5 m a W c v U G F j a 2 F n Z S 5 4 b W w g o h g A K K A U A A A A A A A A A A A A A A A A A A A A A A A A A A A A h Y / R C o I w G I V f R X b v N p d C y O + 8 6 D Y h k K L b M Z e O d I a b z X f r o k f q F R L K 6 q 7 L c / g O f O d x u 0 M + d W 1 w V Y P V v c l Q h C k K l J F 9 p U 2 d o d G d w j X K O e y E P I t a B T N s b D p Z n a H G u U t K i P c e + x X u h 5 o w S i N y L L a l b F Q n Q m 2 s E 0 Y q 9 F l V / 1 e I w + E l w x l O E p z Q i O I 4 Z k C W G g p t v g i b j T E F 8 l P C Z m z d O C i u T L g v g S w R y P s F f w J Q S w M E F A A C A A g A W 4 h 3 T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F u I d 0 w t N h T / Y g E A A N M P A A A T A B w A R m 9 y b X V s Y X M v U 2 V j d G l v b j E u b S C i G A A o o B Q A A A A A A A A A A A A A A A A A A A A A A A A A A A D t l k F r g z A U x + + C 3 y G 4 S w u i W N s y N 3 Z Y 3 a G 7 d K U V x h g 7 P P W t l W l S 4 h N W x O + + a L u T H i t 4 M J e E X 5 J / Q n 4 E X o 4 R J Y K z / a V 3 H n V N 1 / I j S I z Z 5 j l w 7 h e O O 2 N P L E X S N a b a X h Q y Q k X e M b S 2 c M B J P f A F J + S U T 4 w j 0 e n B t i G C k 0 g U s S K w 1 y J D e w c R 7 j A v U r K b Y K t O N q Z T 8 5 L 7 A g S u i r 3 k l 2 7 1 W Z O v 6 + y d 4 R + B H 9 S l g v M J D b U u g D B F K 5 D A 8 2 8 h M 1 + k R c b r y X z S R J l l a a w R Y p S G y U h x R v h L l c l K Y w f 8 R 8 F X T s u 5 V W 9 p q A 8 y b t N V E r b h B j J s p f p p E b b g x 9 u q 6 y T C g 5 D n 1 m o n J 7 Y r e I v P e M x k B w 8 E Q c q C p O M 2 2 + b x / z E v s h B l V U 1 1 L e G d L 9 r l 3 e 3 N u z t 6 H 7 D 3 e W / e 5 6 P 3 A X t f 9 O Z 9 M X o f s P d l b 9 6 X o / f h e v e c v r x 7 z u j 9 t t 6 v g m 9 l v r e K 3 h s r + i H / + N 4 q e m + s 6 A f j / Q 9 Q S w E C L Q A U A A I A C A B b i H d M h p + t T K c A A A D 4 A A A A E g A A A A A A A A A A A A A A A A A A A A A A Q 2 9 u Z m l n L 1 B h Y 2 t h Z 2 U u e G 1 s U E s B A i 0 A F A A C A A g A W 4 h 3 T A / K 6 a u k A A A A 6 Q A A A B M A A A A A A A A A A A A A A A A A 8 w A A A F t D b 2 5 0 Z W 5 0 X 1 R 5 c G V z X S 5 4 b W x Q S w E C L Q A U A A I A C A B b i H d M L T Y U / 2 I B A A D T D w A A E w A A A A A A A A A A A A A A A A D k A Q A A R m 9 y b X V s Y X M v U 2 V j d G l v b j E u b V B L B Q Y A A A A A A w A D A M I A A A C T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4 f Y g A A A A A A A P 1 h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9 O Q V Q x O D U x M z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F U M T g 6 N D M 6 N T Y u N T k 2 M D A y O F o i I C 8 + P E V u d H J 5 I F R 5 c G U 9 I k Z p b G x F c n J v c k N v Z G U i I F Z h b H V l P S J z V W 5 r b m 9 3 b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N z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1 M T M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M i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M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w M l Q x N z o 0 N T o 1 N S 4 5 M T A y M D E 1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3 O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U x M z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M z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M z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M 0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y L T A y V D I w O j U y O j E 5 L j c 3 N z k 4 O D N a I i A v P j x F b n R y e S B U e X B l P S J G a W x s Q 2 9 s d W 1 u T m F t Z X M i I F Z h b H V l P S J z W y Z x d W 9 0 O 0 h l Y W R l c i Z x d W 9 0 O y w m c X V v d D t S Y W 5 r J n F 1 b 3 Q 7 L C Z x d W 9 0 O 0 N h c m Q m c X V v d D s s J n F 1 b 3 Q 7 Q m l i J n F 1 b 3 Q 7 L C Z x d W 9 0 O 0 5 h b W U m c X V v d D s s J n F 1 b 3 Q 7 Q 2 x 1 Y i Z x d W 9 0 O y w m c X V v d D t Z T 0 I m c X V v d D s s J n F 1 b 3 Q 7 Q 2 F 0 Z W d v c n k m c X V v d D s s J n F 1 b 3 Q 7 M X N 0 I F J 1 b i Z x d W 9 0 O y w m c X V v d D s y b m Q g c n V u J n F 1 b 3 Q 7 L C Z x d W 9 0 O 1 R v d G F s I F R p b W U m c X V v d D s s J n F 1 b 3 Q 7 U G 9 p b n R z J n F 1 b 3 Q 7 X S I g L z 4 8 R W 5 0 c n k g V H l w Z T 0 i R m l s b E V y c m 9 y Q 2 9 k Z S I g V m F s d W U 9 I n N V b m t u b 3 d u I i A v P j x F b n R y e S B U e X B l P S J G a W x s Q 2 9 s d W 1 u V H l w Z X M i I F Z h b H V l P S J z Q m d N R E F 3 W U d B d 1 l H Q m d Z R i I g L z 4 8 R W 5 0 c n k g V H l w Z T 0 i R m l s b E V y c m 9 y Q 2 9 1 b n Q i I F Z h b H V l P S J s M C I g L z 4 8 R W 5 0 c n k g V H l w Z T 0 i R m l s b E N v d W 5 0 I i B W Y W x 1 Z T 0 i b D c 4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z N C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z Q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z Q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M z U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I t M D R U M T Y 6 M D Y 6 M T I u O D A 3 M D k 3 M 1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N z g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1 M T M 1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N S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N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z N j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i 0 x N 1 Q w M T o 1 O T o w M C 4 3 M z M w M T c x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3 N y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U x M z Y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M 2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M 2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k x P C 9 J d G V t U G F 0 a D 4 8 L 0 l 0 Z W 1 M b 2 N h d G l v b j 4 8 U 3 R h Y m x l R W 5 0 c m l l c z 4 8 R W 5 0 c n k g V H l w Z T 0 i S X N Q c m l 2 Y X R l I i B W Y W x 1 Z T 0 i b D A i I C 8 + P E V u d H J 5 I F R 5 c G U 9 I k 5 h b W V V c G R h d G V k Q W Z 0 Z X J G a W x s I i B W Y W x 1 Z T 0 i b D E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l J l c 3 V s d F R 5 c G U i I F Z h b H V l P S J z V G F i b G U i I C 8 + P E V u d H J 5 I F R 5 c G U 9 I k J 1 Z m Z l c k 5 l e H R S Z W Z y Z X N o I i B W Y W x 1 Z T 0 i b D E i I C 8 + P E V u d H J 5 I F R 5 c G U 9 I k Z p b G x M Y X N 0 V X B k Y X R l Z C I g V m F s d W U 9 I m Q y M D E 4 L T A z L T I x V D A x O j M z O j I w L j M w O T Q x O D N a I i A v P j x F b n R y e S B U e X B l P S J G a W x s R X J y b 3 J D b 2 R l I i B W Y W x 1 Z T 0 i c 1 V u a 2 5 v d 2 4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Q 2 9 s d W 1 u V H l w Z X M i I F Z h b H V l P S J z Q m d N R E F 3 W U d B d 1 l H Q m d V R i I g L z 4 8 R W 5 0 c n k g V H l w Z T 0 i R m l s b E V y c m 9 y Q 2 9 1 b n Q i I F Z h b H V l P S J s M C I g L z 4 8 R W 5 0 c n k g V H l w Z T 0 i R m l s b E N v d W 5 0 I i B W Y W x 1 Z T 0 i b D Y z I i A v P j x F b n R y e S B U e X B l P S J G a W x s U 3 R h d H V z I i B W Y W x 1 Z T 0 i c 0 N v b X B s Z X R l I i A v P j x F b n R y e S B U e X B l P S J B Z G R l Z F R v R G F 0 Y U 1 v Z G V s I i B W Y W x 1 Z T 0 i b D A i I C 8 + P E V u d H J 5 I F R 5 c G U 9 I k Z p b G x l Z E N v b X B s Z X R l U m V z d W x 0 V G 9 X b 3 J r c 2 h l Z X Q i I F Z h b H V l P S J s M S I g L z 4 8 R W 5 0 c n k g V H l w Z T 0 i U m V s Y X R p b 2 5 z a G l w S W 5 m b 0 N v b n R h a W 5 l c i I g V m F s d W U 9 I n N 7 J n F 1 b 3 Q 7 Y 2 9 s d W 1 u Q 2 9 1 b n Q m c X V v d D s 6 M T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0 N v b H V t b k N v d W 5 0 J n F 1 b 3 Q 7 O j E y L C Z x d W 9 0 O 0 t l e U N v b H V t b k 5 h b W V z J n F 1 b 3 Q 7 O l t d L C Z x d W 9 0 O 0 N v b H V t b k l k Z W 5 0 a X R p Z X M m c X V v d D s 6 W y Z x d W 9 0 O 1 N l Y 3 R p b 2 4 x L 1 R h Y m x l I D M v Q 2 h h b m d l Z C B U e X B l L n t I Z W F k Z X I s M H 0 m c X V v d D s s J n F 1 b 3 Q 7 U 2 V j d G l v b j E v V G F i b G U g M y 9 D a G F u Z 2 V k I F R 5 c G U u e 1 J h b m s s M X 0 m c X V v d D s s J n F 1 b 3 Q 7 U 2 V j d G l v b j E v V G F i b G U g M y 9 D a G F u Z 2 V k I F R 5 c G U u e 0 N h c m Q s M n 0 m c X V v d D s s J n F 1 b 3 Q 7 U 2 V j d G l v b j E v V G F i b G U g M y 9 D a G F u Z 2 V k I F R 5 c G U u e 0 J p Y i w z f S Z x d W 9 0 O y w m c X V v d D t T Z W N 0 a W 9 u M S 9 U Y W J s Z S A z L 0 N o Y W 5 n Z W Q g V H l w Z S 5 7 T m F t Z S w 0 f S Z x d W 9 0 O y w m c X V v d D t T Z W N 0 a W 9 u M S 9 U Y W J s Z S A z L 0 N o Y W 5 n Z W Q g V H l w Z S 5 7 Q 2 x 1 Y i w 1 f S Z x d W 9 0 O y w m c X V v d D t T Z W N 0 a W 9 u M S 9 U Y W J s Z S A z L 0 N o Y W 5 n Z W Q g V H l w Z S 5 7 W U 9 C L D Z 9 J n F 1 b 3 Q 7 L C Z x d W 9 0 O 1 N l Y 3 R p b 2 4 x L 1 R h Y m x l I D M v Q 2 h h b m d l Z C B U e X B l L n t D Y X R l Z 2 9 y e S w 3 f S Z x d W 9 0 O y w m c X V v d D t T Z W N 0 a W 9 u M S 9 U Y W J s Z S A z L 0 N o Y W 5 n Z W Q g V H l w Z S 5 7 M X N 0 I F J 1 b i w 4 f S Z x d W 9 0 O y w m c X V v d D t T Z W N 0 a W 9 u M S 9 U Y W J s Z S A z L 0 N o Y W 5 n Z W Q g V H l w Z S 5 7 M m 5 k I H J 1 b i w 5 f S Z x d W 9 0 O y w m c X V v d D t T Z W N 0 a W 9 u M S 9 U Y W J s Z S A z L 0 N o Y W 5 n Z W Q g V H l w Z S 5 7 V G 9 0 Y W w g V G l t Z S w x M H 0 m c X V v d D s s J n F 1 b 3 Q 7 U 2 V j d G l v b j E v V G F i b G U g M y 9 D a G F u Z 2 V k I F R 5 c G U u e 1 B v a W 5 0 c y w x M X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5 B V D E 4 N T E 5 M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O T E v R G F 0 Y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O T E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O Q V Q x O D U x O T I 8 L 0 l 0 Z W 1 Q Y X R o P j w v S X R l b U x v Y 2 F 0 a W 9 u P j x T d G F i b G V F b n R y a W V z P j x F b n R y e S B U e X B l P S J J c 1 B y a X Z h d G U i I F Z h b H V l P S J s M C I g L z 4 8 R W 5 0 c n k g V H l w Z T 0 i T m F t Z V V w Z G F 0 Z W R B Z n R l c k Z p b G w i I F Z h b H V l P S J s M S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E x h c 3 R V c G R h d G V k I i B W Y W x 1 Z T 0 i Z D I w M T g t M D M t M j F U M j E 6 M j U 6 M D U u N z k y N j U z N F o i I C 8 + P E V u d H J 5 I F R 5 c G U 9 I k Z p b G x D b 2 x 1 b W 5 O Y W 1 l c y I g V m F s d W U 9 I n N b J n F 1 b 3 Q 7 S G V h Z G V y J n F 1 b 3 Q 7 L C Z x d W 9 0 O 1 J h b m s m c X V v d D s s J n F 1 b 3 Q 7 Q 2 F y Z C Z x d W 9 0 O y w m c X V v d D t C a W I m c X V v d D s s J n F 1 b 3 Q 7 T m F t Z S Z x d W 9 0 O y w m c X V v d D t D b H V i J n F 1 b 3 Q 7 L C Z x d W 9 0 O 1 l P Q i Z x d W 9 0 O y w m c X V v d D t D Y X R l Z 2 9 y e S Z x d W 9 0 O y w m c X V v d D s x c 3 Q g U n V u J n F 1 b 3 Q 7 L C Z x d W 9 0 O z J u Z C B y d W 4 m c X V v d D s s J n F 1 b 3 Q 7 V G 9 0 Y W w g V G l t Z S Z x d W 9 0 O y w m c X V v d D t Q b 2 l u d H M m c X V v d D t d I i A v P j x F b n R y e S B U e X B l P S J G a W x s R X J y b 3 J D b 2 R l I i B W Y W x 1 Z T 0 i c 1 V u a 2 5 v d 2 4 i I C 8 + P E V u d H J 5 I F R 5 c G U 9 I k Z p b G x D b 2 x 1 b W 5 U e X B l c y I g V m F s d W U 9 I n N C Z 0 1 E Q X d Z R 0 F 3 W U d C Z 1 l G I i A v P j x F b n R y e S B U e X B l P S J G a W x s R X J y b 3 J D b 3 V u d C I g V m F s d W U 9 I m w w I i A v P j x F b n R y e S B U e X B l P S J G a W x s Q 2 9 1 b n Q i I F Z h b H V l P S J s N j U i I C 8 + P E V u d H J 5 I F R 5 c G U 9 I k Z p b G x T d G F 0 d X M i I F Z h b H V l P S J z Q 2 9 t c G x l d G U i I C 8 + P E V u d H J 5 I F R 5 c G U 9 I k F k Z G V k V G 9 E Y X R h T W 9 k Z W w i I F Z h b H V l P S J s M C I g L z 4 8 R W 5 0 c n k g V H l w Z T 0 i R m l s b G V k Q 2 9 t c G x l d G V S Z X N 1 b H R U b 1 d v c m t z a G V l d C I g V m F s d W U 9 I m w x I i A v P j x F b n R y e S B U e X B l P S J S Z W x h d G l v b n N o a X B J b m Z v Q 2 9 u d G F p b m V y I i B W Y W x 1 Z T 0 i c 3 s m c X V v d D t j b 2 x 1 b W 5 D b 3 V u d C Z x d W 9 0 O z o x M i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Q 2 9 s d W 1 u Q 2 9 1 b n Q m c X V v d D s 6 M T I s J n F 1 b 3 Q 7 S 2 V 5 Q 2 9 s d W 1 u T m F t Z X M m c X V v d D s 6 W 1 0 s J n F 1 b 3 Q 7 Q 2 9 s d W 1 u S W R l b n R p d G l l c y Z x d W 9 0 O z p b J n F 1 b 3 Q 7 U 2 V j d G l v b j E v V G F i b G U g M y 9 D a G F u Z 2 V k I F R 5 c G U u e 0 h l Y W R l c i w w f S Z x d W 9 0 O y w m c X V v d D t T Z W N 0 a W 9 u M S 9 U Y W J s Z S A z L 0 N o Y W 5 n Z W Q g V H l w Z S 5 7 U m F u a y w x f S Z x d W 9 0 O y w m c X V v d D t T Z W N 0 a W 9 u M S 9 U Y W J s Z S A z L 0 N o Y W 5 n Z W Q g V H l w Z S 5 7 Q 2 F y Z C w y f S Z x d W 9 0 O y w m c X V v d D t T Z W N 0 a W 9 u M S 9 U Y W J s Z S A z L 0 N o Y W 5 n Z W Q g V H l w Z S 5 7 Q m l i L D N 9 J n F 1 b 3 Q 7 L C Z x d W 9 0 O 1 N l Y 3 R p b 2 4 x L 1 R h Y m x l I D M v Q 2 h h b m d l Z C B U e X B l L n t O Y W 1 l L D R 9 J n F 1 b 3 Q 7 L C Z x d W 9 0 O 1 N l Y 3 R p b 2 4 x L 1 R h Y m x l I D M v Q 2 h h b m d l Z C B U e X B l L n t D b H V i L D V 9 J n F 1 b 3 Q 7 L C Z x d W 9 0 O 1 N l Y 3 R p b 2 4 x L 1 R h Y m x l I D M v Q 2 h h b m d l Z C B U e X B l L n t Z T 0 I s N n 0 m c X V v d D s s J n F 1 b 3 Q 7 U 2 V j d G l v b j E v V G F i b G U g M y 9 D a G F u Z 2 V k I F R 5 c G U u e 0 N h d G V n b 3 J 5 L D d 9 J n F 1 b 3 Q 7 L C Z x d W 9 0 O 1 N l Y 3 R p b 2 4 x L 1 R h Y m x l I D M v Q 2 h h b m d l Z C B U e X B l L n s x c 3 Q g U n V u L D h 9 J n F 1 b 3 Q 7 L C Z x d W 9 0 O 1 N l Y 3 R p b 2 4 x L 1 R h Y m x l I D M v Q 2 h h b m d l Z C B U e X B l L n s y b m Q g c n V u L D l 9 J n F 1 b 3 Q 7 L C Z x d W 9 0 O 1 N l Y 3 R p b 2 4 x L 1 R h Y m x l I D M v Q 2 h h b m d l Z C B U e X B l L n t U b 3 R h b C B U a W 1 l L D E w f S Z x d W 9 0 O y w m c X V v d D t T Z W N 0 a W 9 u M S 9 U Y W J s Z S A z L 0 N o Y W 5 n Z W Q g V H l w Z S 5 7 U G 9 p b n R z L D E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T k F U M T g 1 M T k y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5 M i 9 E Y X R h M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5 M i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5 B V D E 4 N T E 5 M z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x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T G F z d F V w Z G F 0 Z W Q i I F Z h b H V l P S J k M j A x O C 0 w M y 0 y M 1 Q y M T o w M j o z N S 4 4 M D c y O T A 2 W i I g L z 4 8 R W 5 0 c n k g V H l w Z T 0 i R m l s b E N v b H V t b k 5 h b W V z I i B W Y W x 1 Z T 0 i c 1 s m c X V v d D t I Z W F k Z X I m c X V v d D s s J n F 1 b 3 Q 7 U m F u a y Z x d W 9 0 O y w m c X V v d D t D Y X J k J n F 1 b 3 Q 7 L C Z x d W 9 0 O 0 J p Y i Z x d W 9 0 O y w m c X V v d D t O Y W 1 l J n F 1 b 3 Q 7 L C Z x d W 9 0 O 0 N s d W I m c X V v d D s s J n F 1 b 3 Q 7 W U 9 C J n F 1 b 3 Q 7 L C Z x d W 9 0 O 0 N h d G V n b 3 J 5 J n F 1 b 3 Q 7 L C Z x d W 9 0 O z F z d C B S d W 4 m c X V v d D s s J n F 1 b 3 Q 7 M m 5 k I H J 1 b i Z x d W 9 0 O y w m c X V v d D t U b 3 R h b C B U a W 1 l J n F 1 b 3 Q 7 L C Z x d W 9 0 O 1 B v a W 5 0 c y Z x d W 9 0 O 1 0 i I C 8 + P E V u d H J 5 I F R 5 c G U 9 I k Z p b G x F c n J v c k N v Z G U i I F Z h b H V l P S J z V W 5 r b m 9 3 b i I g L z 4 8 R W 5 0 c n k g V H l w Z T 0 i R m l s b E N v b H V t b l R 5 c G V z I i B W Y W x 1 Z T 0 i c 0 J n T U R B d 1 l H Q X d Z R 0 J n W U Y i I C 8 + P E V u d H J 5 I F R 5 c G U 9 I k Z p b G x F c n J v c k N v d W 5 0 I i B W Y W x 1 Z T 0 i b D A i I C 8 + P E V u d H J 5 I F R 5 c G U 9 I k Z p b G x D b 3 V u d C I g V m F s d W U 9 I m w 2 N S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G a W x s Z W R D b 2 1 w b G V 0 Z V J l c 3 V s d F R v V 2 9 y a 3 N o Z W V 0 I i B W Y W x 1 Z T 0 i b D E i I C 8 + P E V u d H J 5 I F R 5 c G U 9 I l J l b G F 0 a W 9 u c 2 h p c E l u Z m 9 D b 2 5 0 Y W l u Z X I i I F Z h b H V l P S J z e y Z x d W 9 0 O 2 N v b H V t b k N v d W 5 0 J n F 1 b 3 Q 7 O j E y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D b 2 x 1 b W 5 D b 3 V u d C Z x d W 9 0 O z o x M i w m c X V v d D t L Z X l D b 2 x 1 b W 5 O Y W 1 l c y Z x d W 9 0 O z p b X S w m c X V v d D t D b 2 x 1 b W 5 J Z G V u d G l 0 a W V z J n F 1 b 3 Q 7 O l s m c X V v d D t T Z W N 0 a W 9 u M S 9 U Y W J s Z S A z L 0 N o Y W 5 n Z W Q g V H l w Z S 5 7 S G V h Z G V y L D B 9 J n F 1 b 3 Q 7 L C Z x d W 9 0 O 1 N l Y 3 R p b 2 4 x L 1 R h Y m x l I D M v Q 2 h h b m d l Z C B U e X B l L n t S Y W 5 r L D F 9 J n F 1 b 3 Q 7 L C Z x d W 9 0 O 1 N l Y 3 R p b 2 4 x L 1 R h Y m x l I D M v Q 2 h h b m d l Z C B U e X B l L n t D Y X J k L D J 9 J n F 1 b 3 Q 7 L C Z x d W 9 0 O 1 N l Y 3 R p b 2 4 x L 1 R h Y m x l I D M v Q 2 h h b m d l Z C B U e X B l L n t C a W I s M 3 0 m c X V v d D s s J n F 1 b 3 Q 7 U 2 V j d G l v b j E v V G F i b G U g M y 9 D a G F u Z 2 V k I F R 5 c G U u e 0 5 h b W U s N H 0 m c X V v d D s s J n F 1 b 3 Q 7 U 2 V j d G l v b j E v V G F i b G U g M y 9 D a G F u Z 2 V k I F R 5 c G U u e 0 N s d W I s N X 0 m c X V v d D s s J n F 1 b 3 Q 7 U 2 V j d G l v b j E v V G F i b G U g M y 9 D a G F u Z 2 V k I F R 5 c G U u e 1 l P Q i w 2 f S Z x d W 9 0 O y w m c X V v d D t T Z W N 0 a W 9 u M S 9 U Y W J s Z S A z L 0 N o Y W 5 n Z W Q g V H l w Z S 5 7 Q 2 F 0 Z W d v c n k s N 3 0 m c X V v d D s s J n F 1 b 3 Q 7 U 2 V j d G l v b j E v V G F i b G U g M y 9 D a G F u Z 2 V k I F R 5 c G U u e z F z d C B S d W 4 s O H 0 m c X V v d D s s J n F 1 b 3 Q 7 U 2 V j d G l v b j E v V G F i b G U g M y 9 D a G F u Z 2 V k I F R 5 c G U u e z J u Z C B y d W 4 s O X 0 m c X V v d D s s J n F 1 b 3 Q 7 U 2 V j d G l v b j E v V G F i b G U g M y 9 D a G F u Z 2 V k I F R 5 c G U u e 1 R v d G F s I F R p b W U s M T B 9 J n F 1 b 3 Q 7 L C Z x d W 9 0 O 1 N l Y 3 R p b 2 4 x L 1 R h Y m x l I D M v Q 2 h h b m d l Z C B U e X B l L n t Q b 2 l u d H M s M T F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O Q V Q x O D U x O T M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k z L 0 R h d G E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T k F U M T g 1 M T k z L 0 N o Y W 5 n Z W Q l M j B U e X B l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P 5 X w + T N 2 2 p M u o E 4 g R / A N W Y A A A A A A g A A A A A A A 2 Y A A M A A A A A Q A A A A C V e f 8 E E M i R O E / 0 + q 0 g j j h g A A A A A E g A A A o A A A A B A A A A C Z j t N d W V + C I j J A v R Q M w E x o U A A A A O R C e Y J M x o t A Y o 5 g c o K / k u e l X B Y F I a C M q H p F Z h i A H O q g u 2 Z H w K 9 y B Z S L h p l y a 2 W n O B y H M k d K 1 n Q v f B W y A 2 n v A X G U h n m + Z Q i q 6 H d 6 N j t 9 5 s l Q F A A A A K Q 2 T C 8 n X L D F 2 w m 1 G m B n i 7 m R P X v y < / D a t a M a s h u p > 
</file>

<file path=customXml/itemProps1.xml><?xml version="1.0" encoding="utf-8"?>
<ds:datastoreItem xmlns:ds="http://schemas.openxmlformats.org/officeDocument/2006/customXml" ds:itemID="{D2B68FD5-3D6F-480C-BA54-391A1494E495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U16-OCUPW</vt:lpstr>
      <vt:lpstr>Points Table</vt:lpstr>
      <vt:lpstr>NAT18.5132</vt:lpstr>
      <vt:lpstr>NAT18.5133</vt:lpstr>
      <vt:lpstr>NAT18.5134</vt:lpstr>
      <vt:lpstr>NAT18.5135</vt:lpstr>
      <vt:lpstr>NAT18.5136</vt:lpstr>
      <vt:lpstr>NAT18.5191</vt:lpstr>
      <vt:lpstr>NAT18.5192</vt:lpstr>
      <vt:lpstr>NAT18.5193</vt:lpstr>
      <vt:lpstr>Dual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Duncan Gibson MacLean</dc:creator>
  <cp:lastModifiedBy>Duncan Gibson MacLean</cp:lastModifiedBy>
  <dcterms:created xsi:type="dcterms:W3CDTF">2018-01-16T19:59:43Z</dcterms:created>
  <dcterms:modified xsi:type="dcterms:W3CDTF">2018-03-29T16:30:54Z</dcterms:modified>
</cp:coreProperties>
</file>